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775" activeTab="0"/>
  </bookViews>
  <sheets>
    <sheet name="2015-2016 PAYMENTS" sheetId="1" r:id="rId1"/>
    <sheet name="2015-2016 RECEIPTS" sheetId="2" r:id="rId2"/>
    <sheet name="2014-2015 PAYMENTS" sheetId="3" r:id="rId3"/>
    <sheet name="2014-2015 RECEIPTS" sheetId="4" r:id="rId4"/>
    <sheet name="2013-2014receipts" sheetId="5" r:id="rId5"/>
    <sheet name="2013-2014payments" sheetId="6" r:id="rId6"/>
    <sheet name="2012-2013receipts" sheetId="7" r:id="rId7"/>
    <sheet name="2012-2013payments" sheetId="8" r:id="rId8"/>
    <sheet name="2011-2012Receipts" sheetId="9" r:id="rId9"/>
    <sheet name="2011-2012payments" sheetId="10" r:id="rId10"/>
    <sheet name="2012-2013 payments NO CP" sheetId="11" r:id="rId11"/>
  </sheets>
  <definedNames>
    <definedName name="_xlnm.Print_Area" localSheetId="9">'2011-2012payments'!$A$1:$M$67</definedName>
    <definedName name="_xlnm.Print_Area" localSheetId="6">'2012-2013receipts'!$A$1:$M$31</definedName>
  </definedNames>
  <calcPr fullCalcOnLoad="1"/>
</workbook>
</file>

<file path=xl/sharedStrings.xml><?xml version="1.0" encoding="utf-8"?>
<sst xmlns="http://schemas.openxmlformats.org/spreadsheetml/2006/main" count="1955" uniqueCount="749">
  <si>
    <t>Date</t>
  </si>
  <si>
    <t>Allotments</t>
  </si>
  <si>
    <t>Other</t>
  </si>
  <si>
    <t>NNDC</t>
  </si>
  <si>
    <t>Precept</t>
  </si>
  <si>
    <t>Interest</t>
  </si>
  <si>
    <t>Allotment rents</t>
  </si>
  <si>
    <t>Various</t>
  </si>
  <si>
    <t>Donation</t>
  </si>
  <si>
    <t>Recycling credit</t>
  </si>
  <si>
    <t>Annual subscription</t>
  </si>
  <si>
    <t>NRCC</t>
  </si>
  <si>
    <t>NPFA</t>
  </si>
  <si>
    <t>Insurance</t>
  </si>
  <si>
    <t>CAB</t>
  </si>
  <si>
    <t>Subscription</t>
  </si>
  <si>
    <t>S.137</t>
  </si>
  <si>
    <t>From whom</t>
  </si>
  <si>
    <t>Details</t>
  </si>
  <si>
    <t>Admin</t>
  </si>
  <si>
    <t xml:space="preserve">Cheque </t>
  </si>
  <si>
    <t>Payee</t>
  </si>
  <si>
    <t>Details of payment</t>
  </si>
  <si>
    <t>VAT</t>
  </si>
  <si>
    <t>No</t>
  </si>
  <si>
    <t>Payment</t>
  </si>
  <si>
    <t>Amount</t>
  </si>
  <si>
    <t>TOTAL FOR YEAR</t>
  </si>
  <si>
    <t>cleared</t>
  </si>
  <si>
    <t>*</t>
  </si>
  <si>
    <t>Recycling</t>
  </si>
  <si>
    <t xml:space="preserve">Amount </t>
  </si>
  <si>
    <t>Bank</t>
  </si>
  <si>
    <t xml:space="preserve">Clerk </t>
  </si>
  <si>
    <t>Subscriptions</t>
  </si>
  <si>
    <t>Mazars</t>
  </si>
  <si>
    <t>External audit</t>
  </si>
  <si>
    <t>HMRC</t>
  </si>
  <si>
    <t>NALC</t>
  </si>
  <si>
    <t>TOTAL FOR MONTH</t>
  </si>
  <si>
    <t>YEAR TO DATE</t>
  </si>
  <si>
    <t>total of columns</t>
  </si>
  <si>
    <t>MAY</t>
  </si>
  <si>
    <t>JULY</t>
  </si>
  <si>
    <t>SEPTEMBER</t>
  </si>
  <si>
    <t>NOVEMBER</t>
  </si>
  <si>
    <t>JANUARY</t>
  </si>
  <si>
    <t>MARCH</t>
  </si>
  <si>
    <t>J Beardshaw</t>
  </si>
  <si>
    <t>10.05.11</t>
  </si>
  <si>
    <t>Sundry</t>
  </si>
  <si>
    <t>others</t>
  </si>
  <si>
    <t>Vat refund</t>
  </si>
  <si>
    <t>Happisburgh Parish Council - Payments for the Year April 2011 to March 2012</t>
  </si>
  <si>
    <t>16.05.11</t>
  </si>
  <si>
    <t>000449</t>
  </si>
  <si>
    <t>000450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</si>
  <si>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</si>
  <si>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</si>
  <si>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</si>
  <si>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</si>
  <si>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</si>
  <si>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</si>
  <si>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</si>
  <si>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</si>
  <si>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</si>
  <si>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SA Gill</t>
  </si>
  <si>
    <t>Pay April / May</t>
  </si>
  <si>
    <t>Tax</t>
  </si>
  <si>
    <t>Clerk Tax April / May</t>
  </si>
  <si>
    <t>G Siely</t>
  </si>
  <si>
    <t>Wenn Evans</t>
  </si>
  <si>
    <t>St Marys Church</t>
  </si>
  <si>
    <t>Friends Lighthouse</t>
  </si>
  <si>
    <t>NWACTA</t>
  </si>
  <si>
    <t>Cricket Club</t>
  </si>
  <si>
    <t>Rec and P Trust</t>
  </si>
  <si>
    <t>AJ Nash</t>
  </si>
  <si>
    <t>000462</t>
  </si>
  <si>
    <t>000463</t>
  </si>
  <si>
    <t>000464</t>
  </si>
  <si>
    <t>000465</t>
  </si>
  <si>
    <t>000461</t>
  </si>
  <si>
    <t>Allotment rent repaym/t</t>
  </si>
  <si>
    <t>Hire</t>
  </si>
  <si>
    <t>Internal Audit</t>
  </si>
  <si>
    <t>Dog bin empty x 3</t>
  </si>
  <si>
    <t>Dog bin lease</t>
  </si>
  <si>
    <t>11.07.11</t>
  </si>
  <si>
    <t>000466</t>
  </si>
  <si>
    <t>000467</t>
  </si>
  <si>
    <t>000468</t>
  </si>
  <si>
    <t>000469</t>
  </si>
  <si>
    <t>000470</t>
  </si>
  <si>
    <t>000471</t>
  </si>
  <si>
    <t>Playsafety</t>
  </si>
  <si>
    <t>Pay June / July</t>
  </si>
  <si>
    <t>Tax June / July</t>
  </si>
  <si>
    <t>Dog bin purchase</t>
  </si>
  <si>
    <t>Summer Conference</t>
  </si>
  <si>
    <t>Annual equipm/t check</t>
  </si>
  <si>
    <t>12.09.11</t>
  </si>
  <si>
    <t>000472</t>
  </si>
  <si>
    <t>000473</t>
  </si>
  <si>
    <t>000474</t>
  </si>
  <si>
    <t>Pay August / September</t>
  </si>
  <si>
    <t>Tax August / September</t>
  </si>
  <si>
    <t>000475</t>
  </si>
  <si>
    <t>000476</t>
  </si>
  <si>
    <t>Pay October / November</t>
  </si>
  <si>
    <t>Tax October / November</t>
  </si>
  <si>
    <t>000477</t>
  </si>
  <si>
    <t>000478</t>
  </si>
  <si>
    <t>000479</t>
  </si>
  <si>
    <t>Pay December / January</t>
  </si>
  <si>
    <t>Tax December / January</t>
  </si>
  <si>
    <t>May uncontested election</t>
  </si>
  <si>
    <t>12.03.12</t>
  </si>
  <si>
    <t>16.01.12</t>
  </si>
  <si>
    <t>07.11.11</t>
  </si>
  <si>
    <t>000480</t>
  </si>
  <si>
    <t>000481</t>
  </si>
  <si>
    <t>000482</t>
  </si>
  <si>
    <t>000483</t>
  </si>
  <si>
    <t>Pay February</t>
  </si>
  <si>
    <t>Tax February</t>
  </si>
  <si>
    <t>HB Heritage</t>
  </si>
  <si>
    <t>000485</t>
  </si>
  <si>
    <t>AON Ltd</t>
  </si>
  <si>
    <t>08.04.11</t>
  </si>
  <si>
    <t>26.04.11</t>
  </si>
  <si>
    <t>06.04.11</t>
  </si>
  <si>
    <t>14.07.11</t>
  </si>
  <si>
    <t>27.09.11</t>
  </si>
  <si>
    <t>05.10.11</t>
  </si>
  <si>
    <t>05.01.12</t>
  </si>
  <si>
    <t>Natwest</t>
  </si>
  <si>
    <t>30.06.11</t>
  </si>
  <si>
    <t>30.09.11</t>
  </si>
  <si>
    <t>30.12.11</t>
  </si>
  <si>
    <t>30.03.12</t>
  </si>
  <si>
    <t>NOT BANKED YET</t>
  </si>
  <si>
    <t>15.03.12</t>
  </si>
  <si>
    <t>LJ Wright</t>
  </si>
  <si>
    <t>16.04.2012</t>
  </si>
  <si>
    <t>Kevin'</t>
  </si>
  <si>
    <t>Allotment rent</t>
  </si>
  <si>
    <t>05.04.12</t>
  </si>
  <si>
    <t>HappisburghParish Council - Receipts for the Year April 2011 to March 2012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</si>
  <si>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</si>
  <si>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</si>
  <si>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</si>
  <si>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</si>
  <si>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</si>
  <si>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</si>
  <si>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</si>
  <si>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</si>
  <si>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</si>
  <si>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</si>
  <si>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</si>
  <si>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</si>
  <si>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</si>
  <si>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</si>
  <si>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</si>
  <si>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</si>
  <si>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</si>
  <si>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</si>
  <si>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Wenn Evans Centre</t>
  </si>
  <si>
    <t>Clerk</t>
  </si>
  <si>
    <t>Aon Ld</t>
  </si>
  <si>
    <t>Glenn Berry</t>
  </si>
  <si>
    <t>St Mary's Church</t>
  </si>
  <si>
    <t>HB cricket club</t>
  </si>
  <si>
    <t>NW Area Transport</t>
  </si>
  <si>
    <t>Nagels</t>
  </si>
  <si>
    <t>CT Baker</t>
  </si>
  <si>
    <t>Hire of Centre</t>
  </si>
  <si>
    <t>Pay and Expenses</t>
  </si>
  <si>
    <t>Toilet block and P&amp;D machine</t>
  </si>
  <si>
    <t>Mobile telephone for car park</t>
  </si>
  <si>
    <t>Lease of dog bin</t>
  </si>
  <si>
    <t>S137 Donation</t>
  </si>
  <si>
    <t>Friends of HB Lighthouse</t>
  </si>
  <si>
    <t>P&amp;D machine tickets</t>
  </si>
  <si>
    <t>CT Baker - concrete for Wenn Evans Centre</t>
  </si>
  <si>
    <t>Alpine Timber</t>
  </si>
  <si>
    <t>Notice boards</t>
  </si>
  <si>
    <t>Credit no:</t>
  </si>
  <si>
    <t>11.05.12</t>
  </si>
  <si>
    <t>30.04.12</t>
  </si>
  <si>
    <t>Insurance contribution</t>
  </si>
  <si>
    <t>15.06.12</t>
  </si>
  <si>
    <t>VAT repayment</t>
  </si>
  <si>
    <t>Insurance payment</t>
  </si>
  <si>
    <t>07.06.12</t>
  </si>
  <si>
    <t>Allianz</t>
  </si>
  <si>
    <t>Concrete</t>
  </si>
  <si>
    <t>Happisburgh Parish Council - Payments for the Year April 2012 to March 2013</t>
  </si>
  <si>
    <t>Happisburgh Parish Council - Receipts for the Year April 2012 to March 2013</t>
  </si>
  <si>
    <t>29.06.12</t>
  </si>
  <si>
    <t>05.07.12</t>
  </si>
  <si>
    <t>11.07.12</t>
  </si>
  <si>
    <t>Barclays</t>
  </si>
  <si>
    <t>16.07.12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</si>
  <si>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</si>
  <si>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</si>
  <si>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</si>
  <si>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</si>
  <si>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</si>
  <si>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</si>
  <si>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</si>
  <si>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</si>
  <si>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</si>
  <si>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 xml:space="preserve">Nagels </t>
  </si>
  <si>
    <t>VAT portion of invoice 502</t>
  </si>
  <si>
    <t>British Gas</t>
  </si>
  <si>
    <t>Electricity at car park</t>
  </si>
  <si>
    <t>Jo Beardshaw</t>
  </si>
  <si>
    <t>Clerk salary and expenses</t>
  </si>
  <si>
    <t>DRS roofing</t>
  </si>
  <si>
    <t>Bowls hut roof</t>
  </si>
  <si>
    <t>Jason Langford</t>
  </si>
  <si>
    <t>June pay</t>
  </si>
  <si>
    <t>July pay</t>
  </si>
  <si>
    <t>PHS</t>
  </si>
  <si>
    <t>Washrooms - bins</t>
  </si>
  <si>
    <t>Keys cut.  Repayment</t>
  </si>
  <si>
    <t>Dog bins</t>
  </si>
  <si>
    <t>17.09.12</t>
  </si>
  <si>
    <t>513</t>
  </si>
  <si>
    <t>514</t>
  </si>
  <si>
    <t>515</t>
  </si>
  <si>
    <t>516</t>
  </si>
  <si>
    <t>517</t>
  </si>
  <si>
    <t>518</t>
  </si>
  <si>
    <t>Repayment for loo roll holders</t>
  </si>
  <si>
    <t>Playground audit</t>
  </si>
  <si>
    <t>HB primary school</t>
  </si>
  <si>
    <t>Jubilee coin donation</t>
  </si>
  <si>
    <t>HB parish council</t>
  </si>
  <si>
    <t>Car Park account</t>
  </si>
  <si>
    <t>CP</t>
  </si>
  <si>
    <t>Emptying of dog bins</t>
  </si>
  <si>
    <t>14.05.12</t>
  </si>
  <si>
    <t>Cheque cancelled</t>
  </si>
  <si>
    <t>10.09.12</t>
  </si>
  <si>
    <t>Dog show</t>
  </si>
  <si>
    <t>14.11.12</t>
  </si>
  <si>
    <t>Playspace funds</t>
  </si>
  <si>
    <t>Ringfenced funds</t>
  </si>
  <si>
    <t>519</t>
  </si>
  <si>
    <t>520</t>
  </si>
  <si>
    <t>12.11.12</t>
  </si>
  <si>
    <t>Rosemary Munday</t>
  </si>
  <si>
    <t>Planning app play space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</si>
  <si>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</si>
  <si>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</si>
  <si>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</si>
  <si>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</si>
  <si>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</si>
  <si>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</si>
  <si>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</si>
  <si>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</si>
  <si>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</si>
  <si>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SLCC</t>
  </si>
  <si>
    <t>Refund Church rooms</t>
  </si>
  <si>
    <t>HB Heritage gp</t>
  </si>
  <si>
    <t>Stalham Eng</t>
  </si>
  <si>
    <t>Gang mowers</t>
  </si>
  <si>
    <t>Cancelled</t>
  </si>
  <si>
    <t>AON</t>
  </si>
  <si>
    <t>NSALG</t>
  </si>
  <si>
    <t>31.12.13</t>
  </si>
  <si>
    <t>28.02.13</t>
  </si>
  <si>
    <t>31.01.13</t>
  </si>
  <si>
    <t>Jan Newall</t>
  </si>
  <si>
    <t>Happisburgh Parish Council - Payments for the Year April 2012 to March 2013.  INC CAR PARK</t>
  </si>
  <si>
    <t>LESS CHEQUE UNCLEARED</t>
  </si>
  <si>
    <t>3.04.13</t>
  </si>
  <si>
    <t>5.04.13</t>
  </si>
  <si>
    <t>28.03.13</t>
  </si>
  <si>
    <t>28.09.12</t>
  </si>
  <si>
    <t>14.02.13</t>
  </si>
  <si>
    <t>Repayment of dog bins</t>
  </si>
  <si>
    <t>Season ticket</t>
  </si>
  <si>
    <t>Interest -  reserve ac</t>
  </si>
  <si>
    <t>07.01.13</t>
  </si>
  <si>
    <t>5.10.12</t>
  </si>
  <si>
    <t>Interest - reserve ac</t>
  </si>
  <si>
    <t>7.08.13</t>
  </si>
  <si>
    <t>Rebate on dog bin fees</t>
  </si>
  <si>
    <t>Business rates</t>
  </si>
  <si>
    <t>SEE OTHER SPREADSHEET</t>
  </si>
  <si>
    <t>&amp;insurance</t>
  </si>
  <si>
    <t>business</t>
  </si>
  <si>
    <t>rates</t>
  </si>
  <si>
    <t>19.04.13</t>
  </si>
  <si>
    <t>26.04.13</t>
  </si>
  <si>
    <t>30.04.13</t>
  </si>
  <si>
    <t>VAT refund</t>
  </si>
  <si>
    <t>Cleared</t>
  </si>
  <si>
    <t>16.05.13</t>
  </si>
  <si>
    <t>530</t>
  </si>
  <si>
    <t>542</t>
  </si>
  <si>
    <t>544</t>
  </si>
  <si>
    <t>537</t>
  </si>
  <si>
    <t>533</t>
  </si>
  <si>
    <t>535</t>
  </si>
  <si>
    <t>536</t>
  </si>
  <si>
    <t>541</t>
  </si>
  <si>
    <t>543</t>
  </si>
  <si>
    <t>531</t>
  </si>
  <si>
    <t>532</t>
  </si>
  <si>
    <t>534</t>
  </si>
  <si>
    <t>540</t>
  </si>
  <si>
    <t>23.05.13</t>
  </si>
  <si>
    <t>24.05.13</t>
  </si>
  <si>
    <t>30.05.13</t>
  </si>
  <si>
    <t>4.06.13</t>
  </si>
  <si>
    <t>11.06.13</t>
  </si>
  <si>
    <t>PC Account</t>
  </si>
  <si>
    <t>Reimburse B rates</t>
  </si>
  <si>
    <t>Insurance C Club</t>
  </si>
  <si>
    <t>Insurance W Evans</t>
  </si>
  <si>
    <t>C Club</t>
  </si>
  <si>
    <t>W Evans</t>
  </si>
  <si>
    <t>Heritage Group</t>
  </si>
  <si>
    <t>Use of hall</t>
  </si>
  <si>
    <t>Salary and Expenses</t>
  </si>
  <si>
    <t>NWACT</t>
  </si>
  <si>
    <t>Church Rooms</t>
  </si>
  <si>
    <t>Friends of Lighthouse</t>
  </si>
  <si>
    <t>Norfolk RCC</t>
  </si>
  <si>
    <t>St Mary's Sheet</t>
  </si>
  <si>
    <t>St Mary's Churchyard</t>
  </si>
  <si>
    <t>Thomas Love</t>
  </si>
  <si>
    <t>Land transfer</t>
  </si>
  <si>
    <t>APRIL MAY JUNE</t>
  </si>
  <si>
    <t>538</t>
  </si>
  <si>
    <t>546</t>
  </si>
  <si>
    <t>25.06.13</t>
  </si>
  <si>
    <t>11.07.13</t>
  </si>
  <si>
    <t>4 x 4 response</t>
  </si>
  <si>
    <t>Salary and expenses</t>
  </si>
  <si>
    <t>5.07.13</t>
  </si>
  <si>
    <t>28.06.13</t>
  </si>
  <si>
    <t>16.07.13</t>
  </si>
  <si>
    <t>NCF Grants</t>
  </si>
  <si>
    <t>Grant for playground</t>
  </si>
  <si>
    <t>25.07.13</t>
  </si>
  <si>
    <t>547</t>
  </si>
  <si>
    <t>548</t>
  </si>
  <si>
    <t>545</t>
  </si>
  <si>
    <t>Broadland Computers</t>
  </si>
  <si>
    <t>Clerk computer</t>
  </si>
  <si>
    <t>Thetford TC</t>
  </si>
  <si>
    <t>Rospa Training</t>
  </si>
  <si>
    <t>Playground inspection</t>
  </si>
  <si>
    <t>553</t>
  </si>
  <si>
    <t>552</t>
  </si>
  <si>
    <t>549</t>
  </si>
  <si>
    <t>550</t>
  </si>
  <si>
    <t>Clerk salary</t>
  </si>
  <si>
    <t>Defibrillators</t>
  </si>
  <si>
    <t>Comm Heartbeat</t>
  </si>
  <si>
    <t>Land Registry</t>
  </si>
  <si>
    <t>Register of playspace land</t>
  </si>
  <si>
    <t>30.09.13</t>
  </si>
  <si>
    <t>20.09.13</t>
  </si>
  <si>
    <t>7.10.13</t>
  </si>
  <si>
    <t>554</t>
  </si>
  <si>
    <t>Fencing for playground</t>
  </si>
  <si>
    <t>Playspace donations</t>
  </si>
  <si>
    <t>555</t>
  </si>
  <si>
    <t>Grass seed for playground</t>
  </si>
  <si>
    <t>556</t>
  </si>
  <si>
    <t>31.10.13</t>
  </si>
  <si>
    <t>557</t>
  </si>
  <si>
    <t>Carl Bird</t>
  </si>
  <si>
    <t>Skip for allotments</t>
  </si>
  <si>
    <t>558</t>
  </si>
  <si>
    <t>559</t>
  </si>
  <si>
    <t>Rec Grnd/trust</t>
  </si>
  <si>
    <t>From fundraising/Jan</t>
  </si>
  <si>
    <t>11.11.13</t>
  </si>
  <si>
    <t>Christmas lunch funds</t>
  </si>
  <si>
    <t>JN / Fundraising</t>
  </si>
  <si>
    <t>Fundraising for Rec gnd</t>
  </si>
  <si>
    <t>561</t>
  </si>
  <si>
    <t>562</t>
  </si>
  <si>
    <t>Fencing</t>
  </si>
  <si>
    <t>563</t>
  </si>
  <si>
    <t>Insurance for fencing</t>
  </si>
  <si>
    <t>NGF Play *PS*</t>
  </si>
  <si>
    <t>Aon *PS*</t>
  </si>
  <si>
    <t>R Munday *PS*</t>
  </si>
  <si>
    <t>6.01.14</t>
  </si>
  <si>
    <t>???vat</t>
  </si>
  <si>
    <t>564</t>
  </si>
  <si>
    <t>Membership subs</t>
  </si>
  <si>
    <t>4.2.14</t>
  </si>
  <si>
    <t>Jan Newall / York building soc</t>
  </si>
  <si>
    <t>Ringfenced funds - PS</t>
  </si>
  <si>
    <t>560</t>
  </si>
  <si>
    <t>Dean Ellis</t>
  </si>
  <si>
    <t>Playingfield mowing</t>
  </si>
  <si>
    <t>565</t>
  </si>
  <si>
    <t>566</t>
  </si>
  <si>
    <t>28.02.14</t>
  </si>
  <si>
    <t>The NSALG</t>
  </si>
  <si>
    <t>21.4.14</t>
  </si>
  <si>
    <t>Playspace ringfenced</t>
  </si>
  <si>
    <t>Kirstie Richie</t>
  </si>
  <si>
    <t>567</t>
  </si>
  <si>
    <t>Heritage Gp</t>
  </si>
  <si>
    <t>568</t>
  </si>
  <si>
    <t>Member handbook</t>
  </si>
  <si>
    <t>31.03.14</t>
  </si>
  <si>
    <t>Playspace</t>
  </si>
  <si>
    <t>30.04.14</t>
  </si>
  <si>
    <t>CANCELLED</t>
  </si>
  <si>
    <t>CHQ NO 557</t>
  </si>
  <si>
    <t>Cheque raised for skip not used</t>
  </si>
  <si>
    <t>note the cheque cancelled was from last year's finances</t>
  </si>
  <si>
    <t>569</t>
  </si>
  <si>
    <t>Happisburgh fundraisers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</si>
  <si>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</si>
  <si>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</si>
  <si>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</si>
  <si>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</si>
  <si>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</si>
  <si>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</si>
  <si>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</si>
  <si>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</si>
  <si>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</si>
  <si>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</si>
  <si>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</si>
  <si>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CAB donation</t>
  </si>
  <si>
    <t>St Mary's Newsheet</t>
  </si>
  <si>
    <t>Churchyard donation</t>
  </si>
  <si>
    <t>Lighthouse</t>
  </si>
  <si>
    <t>Norfolk and Suffolk 4x4</t>
  </si>
  <si>
    <t>Cilca Reimbursement</t>
  </si>
  <si>
    <t>Zurich</t>
  </si>
  <si>
    <t>Norfolk ALC</t>
  </si>
  <si>
    <t>581</t>
  </si>
  <si>
    <t>NGF Play Ltd</t>
  </si>
  <si>
    <t>Delivery and Installation</t>
  </si>
  <si>
    <t>NNDC Precept</t>
  </si>
  <si>
    <t>7.04.14</t>
  </si>
  <si>
    <t>27.05.14</t>
  </si>
  <si>
    <t>Allotments (Barry Wright / Mr Bond / Mrs Parker</t>
  </si>
  <si>
    <t>582</t>
  </si>
  <si>
    <t>583</t>
  </si>
  <si>
    <t>584</t>
  </si>
  <si>
    <t>Outer Playing Fields cut</t>
  </si>
  <si>
    <t>24.06.14</t>
  </si>
  <si>
    <t>7.07.14</t>
  </si>
  <si>
    <t>30.06.14</t>
  </si>
  <si>
    <t>Natwest Business Reserve</t>
  </si>
  <si>
    <t xml:space="preserve">Happisburgh Parish Council - Payments for the Year April 2014 to March 2015.  </t>
  </si>
  <si>
    <t>585</t>
  </si>
  <si>
    <t>586</t>
  </si>
  <si>
    <t>22.07.14</t>
  </si>
  <si>
    <t>31.07.14</t>
  </si>
  <si>
    <t>31.08.14</t>
  </si>
  <si>
    <t>587</t>
  </si>
  <si>
    <t>588</t>
  </si>
  <si>
    <t>589</t>
  </si>
  <si>
    <t>591</t>
  </si>
  <si>
    <t xml:space="preserve"> </t>
  </si>
  <si>
    <t xml:space="preserve">Dean Ellis </t>
  </si>
  <si>
    <t>Strimming</t>
  </si>
  <si>
    <t>NPTP</t>
  </si>
  <si>
    <t>Cilca training</t>
  </si>
  <si>
    <t>593</t>
  </si>
  <si>
    <t>592</t>
  </si>
  <si>
    <t>31.10.14</t>
  </si>
  <si>
    <t>Inspection</t>
  </si>
  <si>
    <t xml:space="preserve">Mazars </t>
  </si>
  <si>
    <t>Audit</t>
  </si>
  <si>
    <t>30.09.14</t>
  </si>
  <si>
    <t>6.10.14</t>
  </si>
  <si>
    <t>Bank Interest</t>
  </si>
  <si>
    <t>Playing Field</t>
  </si>
  <si>
    <t>11.11.14</t>
  </si>
  <si>
    <t>14.11.14</t>
  </si>
  <si>
    <t>21.11.14</t>
  </si>
  <si>
    <t>Christmas lunch money</t>
  </si>
  <si>
    <t>3.12.14</t>
  </si>
  <si>
    <t>NCF Grant for playspace</t>
  </si>
  <si>
    <t>4.12.14</t>
  </si>
  <si>
    <t>Insurance premium from P&amp;P</t>
  </si>
  <si>
    <t>10.12.14</t>
  </si>
  <si>
    <t>Donation for playspace</t>
  </si>
  <si>
    <t>594</t>
  </si>
  <si>
    <t>595</t>
  </si>
  <si>
    <t>596</t>
  </si>
  <si>
    <t>597</t>
  </si>
  <si>
    <t>598</t>
  </si>
  <si>
    <t>31.12.14</t>
  </si>
  <si>
    <t>5.01.15</t>
  </si>
  <si>
    <t>9.01.15</t>
  </si>
  <si>
    <t>Business Reserve Account</t>
  </si>
  <si>
    <t>Donations for playspace</t>
  </si>
  <si>
    <t>599</t>
  </si>
  <si>
    <t>I Andrews</t>
  </si>
  <si>
    <t>Pavilion Work</t>
  </si>
  <si>
    <t>P&amp;P Trust</t>
  </si>
  <si>
    <t>Grass Cutting</t>
  </si>
  <si>
    <t>Mary Trett</t>
  </si>
  <si>
    <t>Bench.  Stitch and Bitch</t>
  </si>
  <si>
    <t>20.01.15</t>
  </si>
  <si>
    <t>600</t>
  </si>
  <si>
    <t>601</t>
  </si>
  <si>
    <t>602</t>
  </si>
  <si>
    <t>603</t>
  </si>
  <si>
    <t>604</t>
  </si>
  <si>
    <t>605</t>
  </si>
  <si>
    <t>606</t>
  </si>
  <si>
    <t>SLCC membership</t>
  </si>
  <si>
    <t>Membership</t>
  </si>
  <si>
    <t>salary and expenses</t>
  </si>
  <si>
    <t>Berryman</t>
  </si>
  <si>
    <t>glass</t>
  </si>
  <si>
    <t>Nat Allot Soc</t>
  </si>
  <si>
    <t>HB Youth football</t>
  </si>
  <si>
    <t>HB P&amp;P</t>
  </si>
  <si>
    <t>Donation on behalf of youth football</t>
  </si>
  <si>
    <t>607</t>
  </si>
  <si>
    <t>RP Trivett</t>
  </si>
  <si>
    <t>Fixing wenn evans lock</t>
  </si>
  <si>
    <t>608</t>
  </si>
  <si>
    <t>Wenn Evans work</t>
  </si>
  <si>
    <t>609</t>
  </si>
  <si>
    <t>28.02.15</t>
  </si>
  <si>
    <t>20.03.15</t>
  </si>
  <si>
    <t xml:space="preserve">NCF Donation </t>
  </si>
  <si>
    <t>Ringfenced</t>
  </si>
  <si>
    <t>Allotment</t>
  </si>
  <si>
    <t>rent</t>
  </si>
  <si>
    <t>26.03.15</t>
  </si>
  <si>
    <t>28.03.15</t>
  </si>
  <si>
    <t>30.01.15</t>
  </si>
  <si>
    <t>Natwest Interest</t>
  </si>
  <si>
    <t>27.02.15</t>
  </si>
  <si>
    <t>31.03.15</t>
  </si>
  <si>
    <t>TOTAL</t>
  </si>
  <si>
    <t>Grand Totals</t>
  </si>
  <si>
    <t>Transfer from car park acc to savings acc</t>
  </si>
  <si>
    <t>Transfer</t>
  </si>
  <si>
    <t>31.10+28.11+31.12</t>
  </si>
  <si>
    <t>Bank interest</t>
  </si>
  <si>
    <t>CANCELLED CHEQUE from last year</t>
  </si>
  <si>
    <t xml:space="preserve">Happisburgh Parish Council - Payments for the Year April 2015 to March 2016.  </t>
  </si>
  <si>
    <t>Happisburgh Parish Council - Receipts for the Year April 2014 to March 2015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</si>
  <si>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</si>
  <si>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</si>
  <si>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</si>
  <si>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</si>
  <si>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</si>
  <si>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</si>
  <si>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</si>
  <si>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</si>
  <si>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</si>
  <si>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</si>
  <si>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</si>
  <si>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</si>
  <si>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</si>
  <si>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</si>
  <si>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</si>
  <si>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</si>
  <si>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11.05.15</t>
  </si>
  <si>
    <t>NCC</t>
  </si>
  <si>
    <t>Brown signs application</t>
  </si>
  <si>
    <t>Tim Albins</t>
  </si>
  <si>
    <t>Wenn Evans painting</t>
  </si>
  <si>
    <t>reimbursement for pp</t>
  </si>
  <si>
    <t>NGF Play</t>
  </si>
  <si>
    <t>playspace deposit</t>
  </si>
  <si>
    <t>remaining playspace fee</t>
  </si>
  <si>
    <t>Pavilion work</t>
  </si>
  <si>
    <t>Happisburgh Cricket Club</t>
  </si>
  <si>
    <t>Norfolk and Suffolk 4x4 response</t>
  </si>
  <si>
    <t>URM</t>
  </si>
  <si>
    <t>Glass recycling</t>
  </si>
  <si>
    <t>NNDC for playspace</t>
  </si>
  <si>
    <t>16.04.15</t>
  </si>
  <si>
    <t>NCC bottle recycling</t>
  </si>
  <si>
    <t>Bottle banks</t>
  </si>
  <si>
    <t>Precept Grant</t>
  </si>
  <si>
    <t>Perenco UK Ltd</t>
  </si>
  <si>
    <t>**</t>
  </si>
  <si>
    <t>626</t>
  </si>
  <si>
    <t>13.07.15</t>
  </si>
  <si>
    <t>627</t>
  </si>
  <si>
    <t>628</t>
  </si>
  <si>
    <t>629</t>
  </si>
  <si>
    <t>630</t>
  </si>
  <si>
    <t>631</t>
  </si>
  <si>
    <t>632</t>
  </si>
  <si>
    <t>URM (2 invoices)</t>
  </si>
  <si>
    <t>Norwich Camping</t>
  </si>
  <si>
    <t>Benches for playspace</t>
  </si>
  <si>
    <t>David Bracey</t>
  </si>
  <si>
    <t>Play safety inspection</t>
  </si>
  <si>
    <t>633</t>
  </si>
  <si>
    <t>634</t>
  </si>
  <si>
    <t>635</t>
  </si>
  <si>
    <t>636</t>
  </si>
  <si>
    <t>637</t>
  </si>
  <si>
    <t>Matthew Williams Digger Hire Ltd</t>
  </si>
  <si>
    <t>Happisburgh Coastwatch</t>
  </si>
  <si>
    <t>Keys cut</t>
  </si>
  <si>
    <t>RJ Coulthard</t>
  </si>
  <si>
    <t>Signage for W / Evans</t>
  </si>
  <si>
    <t>Zurich Insurance</t>
  </si>
  <si>
    <t>Playspace insurance</t>
  </si>
  <si>
    <t>re-write cheque 615</t>
  </si>
  <si>
    <t>Happisburgh Craft Club</t>
  </si>
  <si>
    <t>Melanie Martin</t>
  </si>
  <si>
    <t>SIM Home Improvements</t>
  </si>
  <si>
    <t>May / June</t>
  </si>
  <si>
    <t>638</t>
  </si>
  <si>
    <t>Chin up bars</t>
  </si>
  <si>
    <t>HB PC car park account</t>
  </si>
  <si>
    <t>Cheque to cover grant</t>
  </si>
  <si>
    <t>TOTAL FOR PERIOD</t>
  </si>
  <si>
    <t>14.07.15</t>
  </si>
  <si>
    <t>18.06.15</t>
  </si>
  <si>
    <t>Shell UK</t>
  </si>
  <si>
    <t>Donation to Playspace</t>
  </si>
  <si>
    <t>Interconnector</t>
  </si>
  <si>
    <t>6.07.15</t>
  </si>
  <si>
    <t>Natwest interest</t>
  </si>
  <si>
    <t>April, May, June</t>
  </si>
  <si>
    <t>Precept from car park</t>
  </si>
  <si>
    <t>Precept equivalent</t>
  </si>
  <si>
    <t>Equivalent</t>
  </si>
  <si>
    <t>27.05.15</t>
  </si>
  <si>
    <t>Donation from Cox Family</t>
  </si>
  <si>
    <t>639</t>
  </si>
  <si>
    <t>640</t>
  </si>
  <si>
    <t>642</t>
  </si>
  <si>
    <t>643</t>
  </si>
  <si>
    <t>644</t>
  </si>
  <si>
    <t>14.09.15</t>
  </si>
  <si>
    <t>Sheldon Electrical</t>
  </si>
  <si>
    <t>Post office Ltd Tax</t>
  </si>
  <si>
    <t>Joe Hales</t>
  </si>
  <si>
    <t>Mr GH Hales grass cutting</t>
  </si>
  <si>
    <t>July</t>
  </si>
  <si>
    <t>August</t>
  </si>
  <si>
    <t xml:space="preserve">SIM </t>
  </si>
  <si>
    <t>Playing field</t>
  </si>
  <si>
    <t>Playsafety Ltd</t>
  </si>
  <si>
    <t>Plummer Bros</t>
  </si>
  <si>
    <t>Pavilion wiring</t>
  </si>
  <si>
    <t>Defib electrics</t>
  </si>
  <si>
    <t>Glass</t>
  </si>
  <si>
    <t>Maintenance</t>
  </si>
  <si>
    <t>11.05.14</t>
  </si>
  <si>
    <t>31.07.15</t>
  </si>
  <si>
    <t>Compensation</t>
  </si>
  <si>
    <t>September</t>
  </si>
  <si>
    <t>28.08.15</t>
  </si>
  <si>
    <t>30.09.15</t>
  </si>
  <si>
    <t>NNDC precept grant</t>
  </si>
  <si>
    <t>6.10.15</t>
  </si>
  <si>
    <t>Glass recycling credit NCC</t>
  </si>
  <si>
    <t>650</t>
  </si>
  <si>
    <t>651</t>
  </si>
  <si>
    <t>652</t>
  </si>
  <si>
    <t>653</t>
  </si>
  <si>
    <t>654</t>
  </si>
  <si>
    <t>655</t>
  </si>
  <si>
    <t>9.11.15</t>
  </si>
  <si>
    <t>Cookes Renewable Energy</t>
  </si>
  <si>
    <t>Barcham Trees</t>
  </si>
  <si>
    <t>External Audit</t>
  </si>
  <si>
    <t>Panels for Wenn Evans</t>
  </si>
  <si>
    <t>Cut / strim at W/e</t>
  </si>
  <si>
    <t>Trees for playspace</t>
  </si>
  <si>
    <t>30.10.15</t>
  </si>
  <si>
    <t>Pavilion and Playing Field</t>
  </si>
  <si>
    <t>October</t>
  </si>
  <si>
    <t>written back cheque</t>
  </si>
  <si>
    <t>£9.20 tax cheque 640</t>
  </si>
  <si>
    <t>656</t>
  </si>
  <si>
    <t>TMA</t>
  </si>
  <si>
    <t>Bark for playspace</t>
  </si>
  <si>
    <t>DECEMBER</t>
  </si>
  <si>
    <t>23.11.15</t>
  </si>
  <si>
    <t>NEST</t>
  </si>
  <si>
    <t>pension</t>
  </si>
  <si>
    <t>17.11.15</t>
  </si>
  <si>
    <t>Transfer from CP a'c for relocation of CP</t>
  </si>
  <si>
    <t>657</t>
  </si>
  <si>
    <t>658</t>
  </si>
  <si>
    <t>659</t>
  </si>
  <si>
    <t>660</t>
  </si>
  <si>
    <t>661</t>
  </si>
  <si>
    <t>662</t>
  </si>
  <si>
    <t>11.1.16</t>
  </si>
  <si>
    <t>URM UK Ltd</t>
  </si>
  <si>
    <t>Sara Campbell</t>
  </si>
  <si>
    <t>Wordpress training</t>
  </si>
  <si>
    <t>Horning PC</t>
  </si>
  <si>
    <t>Reimbursement / error made</t>
  </si>
  <si>
    <t>Paul Munday</t>
  </si>
  <si>
    <t>November</t>
  </si>
  <si>
    <t>15.12.15</t>
  </si>
  <si>
    <t>Wenn Evans Insurance</t>
  </si>
  <si>
    <t>December / January</t>
  </si>
  <si>
    <t>7.01.16</t>
  </si>
  <si>
    <t>Horning PC incorrect pay in (see cheque 662)</t>
  </si>
  <si>
    <t>14.01.16</t>
  </si>
  <si>
    <t>30.11.15</t>
  </si>
  <si>
    <t>30.12.15</t>
  </si>
  <si>
    <t>Bank interest Oct</t>
  </si>
  <si>
    <t>Bank interest Nov</t>
  </si>
  <si>
    <t>Bank interest Dec</t>
  </si>
  <si>
    <t>2.02.16</t>
  </si>
  <si>
    <t xml:space="preserve">transfer from cp account / solar panels.  </t>
  </si>
  <si>
    <t>Total for February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</si>
  <si>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</si>
  <si>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</si>
  <si>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</si>
  <si>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</si>
  <si>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</si>
  <si>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</si>
  <si>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</si>
  <si>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</si>
  <si>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</si>
  <si>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14.3.16</t>
  </si>
  <si>
    <t>Election costs</t>
  </si>
  <si>
    <t>s/o</t>
  </si>
  <si>
    <t>S1M</t>
  </si>
  <si>
    <t>Playing field strim</t>
  </si>
  <si>
    <t>business rates P&amp;P</t>
  </si>
  <si>
    <t xml:space="preserve">Zurich </t>
  </si>
  <si>
    <t>insurance</t>
  </si>
  <si>
    <t>The National Allotment Soc</t>
  </si>
  <si>
    <t>Subs</t>
  </si>
  <si>
    <t>Reimbursement for timber signs</t>
  </si>
  <si>
    <t>Bank interest jan feb march</t>
  </si>
  <si>
    <t>Total for March</t>
  </si>
  <si>
    <t>NCC Glass</t>
  </si>
  <si>
    <t>TOTALS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</si>
</sst>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_);[Red]\(&quot;£&quot;#,##0.00\)"/>
    <numFmt numFmtId="173" formatCode="mm/dd/yy"/>
    <numFmt numFmtId="174" formatCode="[$-809]dd\ mmmm\ yyyy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6"/>
      <name val="Georgia"/>
      <family val="1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15" fontId="7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15" fontId="5" fillId="0" borderId="1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15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left"/>
    </xf>
    <xf numFmtId="15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2" fontId="4" fillId="0" borderId="10" xfId="0" applyNumberFormat="1" applyFont="1" applyBorder="1" applyAlignment="1">
      <alignment horizontal="right"/>
    </xf>
    <xf numFmtId="10" fontId="0" fillId="0" borderId="10" xfId="0" applyNumberFormat="1" applyFont="1" applyBorder="1" applyAlignment="1">
      <alignment horizontal="right"/>
    </xf>
    <xf numFmtId="15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 horizontal="left"/>
    </xf>
    <xf numFmtId="10" fontId="0" fillId="0" borderId="10" xfId="0" applyNumberFormat="1" applyBorder="1" applyAlignment="1">
      <alignment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 quotePrefix="1">
      <alignment horizontal="left"/>
    </xf>
    <xf numFmtId="1" fontId="0" fillId="0" borderId="10" xfId="0" applyNumberFormat="1" applyFont="1" applyBorder="1" applyAlignment="1" quotePrefix="1">
      <alignment horizontal="left"/>
    </xf>
    <xf numFmtId="0" fontId="0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2" fontId="0" fillId="32" borderId="10" xfId="0" applyNumberFormat="1" applyFont="1" applyFill="1" applyBorder="1" applyAlignment="1">
      <alignment horizontal="left"/>
    </xf>
    <xf numFmtId="2" fontId="0" fillId="33" borderId="11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2" fontId="0" fillId="33" borderId="12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right"/>
    </xf>
    <xf numFmtId="2" fontId="0" fillId="33" borderId="10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2" fontId="5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8" fillId="0" borderId="0" xfId="0" applyFont="1" applyAlignment="1">
      <alignment/>
    </xf>
    <xf numFmtId="2" fontId="0" fillId="34" borderId="10" xfId="0" applyNumberFormat="1" applyFont="1" applyFill="1" applyBorder="1" applyAlignment="1">
      <alignment/>
    </xf>
    <xf numFmtId="2" fontId="45" fillId="0" borderId="10" xfId="0" applyNumberFormat="1" applyFont="1" applyBorder="1" applyAlignment="1">
      <alignment horizontal="left"/>
    </xf>
    <xf numFmtId="2" fontId="45" fillId="0" borderId="10" xfId="0" applyNumberFormat="1" applyFont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5" fontId="0" fillId="36" borderId="10" xfId="0" applyNumberFormat="1" applyFont="1" applyFill="1" applyBorder="1" applyAlignment="1">
      <alignment horizontal="left"/>
    </xf>
    <xf numFmtId="49" fontId="0" fillId="36" borderId="10" xfId="0" applyNumberFormat="1" applyFont="1" applyFill="1" applyBorder="1" applyAlignment="1">
      <alignment horizontal="left"/>
    </xf>
    <xf numFmtId="2" fontId="0" fillId="36" borderId="10" xfId="0" applyNumberFormat="1" applyFont="1" applyFill="1" applyBorder="1" applyAlignment="1">
      <alignment horizontal="left"/>
    </xf>
    <xf numFmtId="2" fontId="0" fillId="36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35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6" fillId="37" borderId="0" xfId="0" applyFont="1" applyFill="1" applyAlignment="1">
      <alignment/>
    </xf>
    <xf numFmtId="4" fontId="46" fillId="37" borderId="0" xfId="0" applyNumberFormat="1" applyFont="1" applyFill="1" applyAlignment="1">
      <alignment/>
    </xf>
    <xf numFmtId="0" fontId="46" fillId="36" borderId="0" xfId="0" applyFont="1" applyFill="1" applyAlignment="1">
      <alignment/>
    </xf>
    <xf numFmtId="4" fontId="46" fillId="36" borderId="0" xfId="0" applyNumberFormat="1" applyFont="1" applyFill="1" applyAlignment="1">
      <alignment/>
    </xf>
    <xf numFmtId="0" fontId="0" fillId="36" borderId="0" xfId="0" applyFill="1" applyAlignment="1">
      <alignment/>
    </xf>
    <xf numFmtId="4" fontId="0" fillId="36" borderId="0" xfId="0" applyNumberFormat="1" applyFill="1" applyAlignment="1">
      <alignment/>
    </xf>
    <xf numFmtId="0" fontId="0" fillId="36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4" fontId="0" fillId="37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9" fillId="0" borderId="10" xfId="0" applyNumberFormat="1" applyFont="1" applyBorder="1" applyAlignment="1">
      <alignment horizontal="right"/>
    </xf>
    <xf numFmtId="15" fontId="9" fillId="0" borderId="10" xfId="0" applyNumberFormat="1" applyFont="1" applyBorder="1" applyAlignment="1">
      <alignment horizontal="left"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5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4" fontId="0" fillId="0" borderId="0" xfId="0" applyNumberFormat="1" applyFont="1" applyFill="1" applyAlignment="1">
      <alignment/>
    </xf>
    <xf numFmtId="0" fontId="10" fillId="0" borderId="0" xfId="0" applyFont="1" applyAlignment="1">
      <alignment horizontal="left" vertical="center" indent="4"/>
    </xf>
    <xf numFmtId="4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4"/>
  <sheetViews>
    <sheetView tabSelected="1" zoomScalePageLayoutView="0" workbookViewId="0" topLeftCell="A1">
      <pane xSplit="12" ySplit="22" topLeftCell="M23" activePane="bottomRight" state="frozen"/>
      <selection pane="topLeft" activeCell="A1" sqref="A1"/>
      <selection pane="topRight" activeCell="M1" sqref="M1"/>
      <selection pane="bottomLeft" activeCell="A23" sqref="A23"/>
      <selection pane="bottomRight" activeCell="R26" sqref="R26"/>
    </sheetView>
  </sheetViews>
  <sheetFormatPr defaultColWidth="9.140625" defaultRowHeight="12.75"/>
  <cols>
    <col min="1" max="1" width="8.140625" style="24" customWidth="1"/>
    <col min="2" max="2" width="8.28125" style="25" customWidth="1"/>
    <col min="3" max="3" width="7.421875" style="26" customWidth="1"/>
    <col min="4" max="4" width="17.28125" style="26" customWidth="1"/>
    <col min="5" max="5" width="22.57421875" style="26" customWidth="1"/>
    <col min="6" max="6" width="8.7109375" style="10" customWidth="1"/>
    <col min="7" max="7" width="8.421875" style="10" customWidth="1"/>
    <col min="8" max="8" width="8.8515625" style="10" customWidth="1"/>
    <col min="9" max="9" width="12.28125" style="10" customWidth="1"/>
    <col min="10" max="10" width="12.00390625" style="10" customWidth="1"/>
    <col min="11" max="11" width="9.00390625" style="10" customWidth="1"/>
    <col min="12" max="12" width="8.28125" style="10" bestFit="1" customWidth="1"/>
    <col min="13" max="13" width="11.57421875" style="10" bestFit="1" customWidth="1"/>
    <col min="14" max="14" width="8.28125" style="10" customWidth="1"/>
    <col min="15" max="15" width="9.140625" style="10" customWidth="1"/>
    <col min="16" max="16" width="9.140625" style="26" customWidth="1"/>
    <col min="17" max="17" width="11.28125" style="26" bestFit="1" customWidth="1"/>
    <col min="18" max="16384" width="9.140625" style="26" customWidth="1"/>
  </cols>
  <sheetData>
    <row r="1" spans="1:15" s="16" customFormat="1" ht="24" customHeight="1">
      <c r="A1" s="15" t="s">
        <v>554</v>
      </c>
      <c r="B1" s="13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8" customFormat="1" ht="12.75" customHeight="1">
      <c r="A2" s="17" t="s">
        <v>0</v>
      </c>
      <c r="B2" s="14" t="s">
        <v>20</v>
      </c>
      <c r="D2" s="18" t="s">
        <v>21</v>
      </c>
      <c r="E2" s="18" t="s">
        <v>22</v>
      </c>
      <c r="F2" s="9" t="s">
        <v>25</v>
      </c>
      <c r="G2" s="9" t="s">
        <v>33</v>
      </c>
      <c r="H2" s="9" t="s">
        <v>19</v>
      </c>
      <c r="I2" s="9" t="s">
        <v>34</v>
      </c>
      <c r="J2" s="9" t="s">
        <v>16</v>
      </c>
      <c r="K2" s="9" t="s">
        <v>23</v>
      </c>
      <c r="L2" s="9" t="s">
        <v>227</v>
      </c>
      <c r="M2" s="9" t="s">
        <v>660</v>
      </c>
      <c r="N2" s="9" t="s">
        <v>659</v>
      </c>
      <c r="O2" s="9" t="s">
        <v>50</v>
      </c>
    </row>
    <row r="3" spans="1:15" s="18" customFormat="1" ht="12.75">
      <c r="A3" s="17"/>
      <c r="B3" s="14" t="s">
        <v>24</v>
      </c>
      <c r="C3" s="18" t="s">
        <v>28</v>
      </c>
      <c r="F3" s="9" t="s">
        <v>26</v>
      </c>
      <c r="G3" s="9"/>
      <c r="H3" s="9"/>
      <c r="I3" s="9"/>
      <c r="J3" s="9"/>
      <c r="K3" s="9"/>
      <c r="L3" s="9"/>
      <c r="M3" s="9"/>
      <c r="N3" s="9"/>
      <c r="O3" s="9" t="s">
        <v>51</v>
      </c>
    </row>
    <row r="4" spans="1:15" s="18" customFormat="1" ht="12.75">
      <c r="A4" s="21" t="s">
        <v>42</v>
      </c>
      <c r="B4" s="14"/>
      <c r="E4" s="70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6" s="20" customFormat="1" ht="12.75">
      <c r="A5" s="31" t="s">
        <v>572</v>
      </c>
      <c r="B5" s="32" t="s">
        <v>556</v>
      </c>
      <c r="C5" s="33" t="s">
        <v>592</v>
      </c>
      <c r="D5" s="33" t="s">
        <v>573</v>
      </c>
      <c r="E5" s="69" t="s">
        <v>574</v>
      </c>
      <c r="F5" s="11">
        <v>150</v>
      </c>
      <c r="G5" s="11"/>
      <c r="H5" s="11"/>
      <c r="I5" s="11"/>
      <c r="J5" s="11"/>
      <c r="K5" s="11"/>
      <c r="L5" s="11"/>
      <c r="M5" s="11"/>
      <c r="N5" s="11"/>
      <c r="O5" s="11">
        <v>150</v>
      </c>
      <c r="P5" s="20">
        <f aca="true" t="shared" si="0" ref="P5:P20">SUM(G5:O5)-F5</f>
        <v>0</v>
      </c>
    </row>
    <row r="6" spans="1:16" s="20" customFormat="1" ht="12.75">
      <c r="A6" s="31" t="s">
        <v>572</v>
      </c>
      <c r="B6" s="32" t="s">
        <v>557</v>
      </c>
      <c r="C6" s="33" t="s">
        <v>592</v>
      </c>
      <c r="D6" s="33" t="s">
        <v>575</v>
      </c>
      <c r="E6" s="69" t="s">
        <v>576</v>
      </c>
      <c r="F6" s="11">
        <v>675</v>
      </c>
      <c r="G6" s="11"/>
      <c r="H6" s="11"/>
      <c r="I6" s="11"/>
      <c r="J6" s="11"/>
      <c r="K6" s="11"/>
      <c r="L6" s="11"/>
      <c r="M6" s="11"/>
      <c r="N6" s="11"/>
      <c r="O6" s="11">
        <v>675</v>
      </c>
      <c r="P6" s="20">
        <f t="shared" si="0"/>
        <v>0</v>
      </c>
    </row>
    <row r="7" spans="1:16" s="20" customFormat="1" ht="12.75">
      <c r="A7" s="31" t="s">
        <v>572</v>
      </c>
      <c r="B7" s="32" t="s">
        <v>558</v>
      </c>
      <c r="C7" s="33" t="s">
        <v>592</v>
      </c>
      <c r="D7" s="33" t="s">
        <v>218</v>
      </c>
      <c r="E7" s="69"/>
      <c r="F7" s="11">
        <v>499.53</v>
      </c>
      <c r="G7" s="11">
        <v>416.88</v>
      </c>
      <c r="H7" s="11">
        <v>82.4</v>
      </c>
      <c r="I7" s="11"/>
      <c r="J7" s="11"/>
      <c r="K7" s="11">
        <v>0.25</v>
      </c>
      <c r="L7" s="11"/>
      <c r="M7" s="11"/>
      <c r="N7" s="11"/>
      <c r="O7" s="11"/>
      <c r="P7" s="20">
        <f t="shared" si="0"/>
        <v>0</v>
      </c>
    </row>
    <row r="8" spans="1:16" s="20" customFormat="1" ht="12.75">
      <c r="A8" s="31" t="s">
        <v>572</v>
      </c>
      <c r="B8" s="32" t="s">
        <v>559</v>
      </c>
      <c r="C8" s="33" t="s">
        <v>592</v>
      </c>
      <c r="D8" s="33" t="s">
        <v>253</v>
      </c>
      <c r="E8" s="69" t="s">
        <v>577</v>
      </c>
      <c r="F8" s="11">
        <v>48.5</v>
      </c>
      <c r="G8" s="11"/>
      <c r="H8" s="11"/>
      <c r="I8" s="11"/>
      <c r="J8" s="11"/>
      <c r="K8" s="11"/>
      <c r="L8" s="11"/>
      <c r="M8" s="11"/>
      <c r="N8" s="11"/>
      <c r="O8" s="11">
        <v>48.5</v>
      </c>
      <c r="P8" s="20">
        <f t="shared" si="0"/>
        <v>0</v>
      </c>
    </row>
    <row r="9" spans="1:16" s="20" customFormat="1" ht="12.75">
      <c r="A9" s="31" t="s">
        <v>572</v>
      </c>
      <c r="B9" s="32" t="s">
        <v>560</v>
      </c>
      <c r="C9" s="33" t="s">
        <v>592</v>
      </c>
      <c r="D9" s="33" t="s">
        <v>578</v>
      </c>
      <c r="E9" s="69" t="s">
        <v>579</v>
      </c>
      <c r="F9" s="11">
        <v>8594.28</v>
      </c>
      <c r="G9" s="11"/>
      <c r="H9" s="11"/>
      <c r="I9" s="11"/>
      <c r="J9" s="11"/>
      <c r="K9" s="11">
        <v>1432.38</v>
      </c>
      <c r="L9" s="11"/>
      <c r="M9" s="11"/>
      <c r="N9" s="11"/>
      <c r="O9" s="11">
        <v>7161.9</v>
      </c>
      <c r="P9" s="20">
        <f t="shared" si="0"/>
        <v>0</v>
      </c>
    </row>
    <row r="10" spans="1:16" s="20" customFormat="1" ht="12.75">
      <c r="A10" s="31" t="s">
        <v>572</v>
      </c>
      <c r="B10" s="32" t="s">
        <v>561</v>
      </c>
      <c r="C10" s="33"/>
      <c r="D10" s="33" t="s">
        <v>578</v>
      </c>
      <c r="E10" s="69" t="s">
        <v>580</v>
      </c>
      <c r="F10" s="11">
        <v>20053.32</v>
      </c>
      <c r="G10" s="11"/>
      <c r="H10" s="11"/>
      <c r="I10" s="11"/>
      <c r="J10" s="11"/>
      <c r="K10" s="11">
        <v>3342.22</v>
      </c>
      <c r="L10" s="11"/>
      <c r="M10" s="11"/>
      <c r="N10" s="11"/>
      <c r="O10" s="11">
        <v>16711.1</v>
      </c>
      <c r="P10" s="20">
        <f t="shared" si="0"/>
        <v>0</v>
      </c>
    </row>
    <row r="11" spans="1:16" s="20" customFormat="1" ht="12.75">
      <c r="A11" s="31" t="s">
        <v>572</v>
      </c>
      <c r="B11" s="32" t="s">
        <v>562</v>
      </c>
      <c r="C11" s="33" t="s">
        <v>592</v>
      </c>
      <c r="D11" s="33" t="s">
        <v>444</v>
      </c>
      <c r="E11" s="69" t="s">
        <v>15</v>
      </c>
      <c r="F11" s="11">
        <v>161.56</v>
      </c>
      <c r="G11" s="11"/>
      <c r="H11" s="11"/>
      <c r="I11" s="11">
        <v>161.56</v>
      </c>
      <c r="J11" s="11"/>
      <c r="K11" s="11"/>
      <c r="L11" s="11"/>
      <c r="M11" s="11"/>
      <c r="N11" s="11"/>
      <c r="O11" s="11"/>
      <c r="P11" s="20">
        <f t="shared" si="0"/>
        <v>0</v>
      </c>
    </row>
    <row r="12" spans="1:16" s="20" customFormat="1" ht="12.75">
      <c r="A12" s="31" t="s">
        <v>572</v>
      </c>
      <c r="B12" s="32" t="s">
        <v>563</v>
      </c>
      <c r="C12" s="33" t="s">
        <v>592</v>
      </c>
      <c r="D12" s="33" t="s">
        <v>530</v>
      </c>
      <c r="E12" s="69" t="s">
        <v>581</v>
      </c>
      <c r="F12" s="11">
        <v>6.06</v>
      </c>
      <c r="G12" s="11"/>
      <c r="H12" s="11"/>
      <c r="I12" s="11"/>
      <c r="J12" s="11"/>
      <c r="K12" s="11"/>
      <c r="L12" s="11"/>
      <c r="M12" s="11"/>
      <c r="N12" s="11"/>
      <c r="O12" s="11">
        <v>6.06</v>
      </c>
      <c r="P12" s="20">
        <f t="shared" si="0"/>
        <v>0</v>
      </c>
    </row>
    <row r="13" spans="1:16" s="20" customFormat="1" ht="12.75">
      <c r="A13" s="31" t="s">
        <v>572</v>
      </c>
      <c r="B13" s="32" t="s">
        <v>564</v>
      </c>
      <c r="C13" s="33" t="s">
        <v>29</v>
      </c>
      <c r="D13" s="33" t="s">
        <v>438</v>
      </c>
      <c r="E13" s="69"/>
      <c r="F13" s="11">
        <v>150</v>
      </c>
      <c r="G13" s="11"/>
      <c r="H13" s="11"/>
      <c r="I13" s="11"/>
      <c r="J13" s="11">
        <v>150</v>
      </c>
      <c r="K13" s="11"/>
      <c r="L13" s="11"/>
      <c r="M13" s="11"/>
      <c r="N13" s="11"/>
      <c r="O13" s="11"/>
      <c r="P13" s="20">
        <f t="shared" si="0"/>
        <v>0</v>
      </c>
    </row>
    <row r="14" spans="1:16" s="20" customFormat="1" ht="12.75">
      <c r="A14" s="31" t="s">
        <v>572</v>
      </c>
      <c r="B14" s="32" t="s">
        <v>565</v>
      </c>
      <c r="C14" s="33" t="s">
        <v>592</v>
      </c>
      <c r="D14" s="33" t="s">
        <v>582</v>
      </c>
      <c r="E14" s="69"/>
      <c r="F14" s="11">
        <v>500</v>
      </c>
      <c r="G14" s="11"/>
      <c r="H14" s="11"/>
      <c r="I14" s="11"/>
      <c r="J14" s="11">
        <v>500</v>
      </c>
      <c r="K14" s="11"/>
      <c r="L14" s="11"/>
      <c r="M14" s="11"/>
      <c r="N14" s="11"/>
      <c r="O14" s="11"/>
      <c r="P14" s="20">
        <f t="shared" si="0"/>
        <v>0</v>
      </c>
    </row>
    <row r="15" spans="1:16" s="20" customFormat="1" ht="12.75">
      <c r="A15" s="31" t="s">
        <v>572</v>
      </c>
      <c r="B15" s="32" t="s">
        <v>566</v>
      </c>
      <c r="C15" s="33" t="s">
        <v>29</v>
      </c>
      <c r="D15" s="33" t="s">
        <v>14</v>
      </c>
      <c r="E15" s="69"/>
      <c r="F15" s="11">
        <v>100</v>
      </c>
      <c r="G15" s="11"/>
      <c r="H15" s="11"/>
      <c r="I15" s="11"/>
      <c r="J15" s="11">
        <v>100</v>
      </c>
      <c r="K15" s="11"/>
      <c r="L15" s="11"/>
      <c r="M15" s="11"/>
      <c r="N15" s="11"/>
      <c r="O15" s="11"/>
      <c r="P15" s="20">
        <f t="shared" si="0"/>
        <v>0</v>
      </c>
    </row>
    <row r="16" spans="1:16" s="20" customFormat="1" ht="12.75">
      <c r="A16" s="31" t="s">
        <v>572</v>
      </c>
      <c r="B16" s="32" t="s">
        <v>567</v>
      </c>
      <c r="C16" s="33" t="s">
        <v>592</v>
      </c>
      <c r="D16" s="33" t="s">
        <v>74</v>
      </c>
      <c r="E16" s="69"/>
      <c r="F16" s="11">
        <v>100</v>
      </c>
      <c r="G16" s="11"/>
      <c r="H16" s="11"/>
      <c r="I16" s="11"/>
      <c r="J16" s="11">
        <v>100</v>
      </c>
      <c r="K16" s="11"/>
      <c r="L16" s="11"/>
      <c r="M16" s="11"/>
      <c r="N16" s="11"/>
      <c r="O16" s="11"/>
      <c r="P16" s="20">
        <f t="shared" si="0"/>
        <v>0</v>
      </c>
    </row>
    <row r="17" spans="1:16" s="20" customFormat="1" ht="12.75">
      <c r="A17" s="31" t="s">
        <v>572</v>
      </c>
      <c r="B17" s="32" t="s">
        <v>568</v>
      </c>
      <c r="C17" s="33" t="s">
        <v>592</v>
      </c>
      <c r="D17" s="33" t="s">
        <v>334</v>
      </c>
      <c r="E17" s="69"/>
      <c r="F17" s="11">
        <v>50</v>
      </c>
      <c r="G17" s="11"/>
      <c r="H17" s="11"/>
      <c r="I17" s="11"/>
      <c r="J17" s="11">
        <v>50</v>
      </c>
      <c r="K17" s="11"/>
      <c r="L17" s="11"/>
      <c r="M17" s="11"/>
      <c r="N17" s="11"/>
      <c r="O17" s="11"/>
      <c r="P17" s="20">
        <f t="shared" si="0"/>
        <v>0</v>
      </c>
    </row>
    <row r="18" spans="1:16" s="20" customFormat="1" ht="12.75">
      <c r="A18" s="31" t="s">
        <v>572</v>
      </c>
      <c r="B18" s="32" t="s">
        <v>569</v>
      </c>
      <c r="C18" s="33" t="s">
        <v>592</v>
      </c>
      <c r="D18" s="33" t="s">
        <v>583</v>
      </c>
      <c r="E18" s="69"/>
      <c r="F18" s="11">
        <v>50</v>
      </c>
      <c r="G18" s="11"/>
      <c r="H18" s="11"/>
      <c r="I18" s="11"/>
      <c r="J18" s="11">
        <v>50</v>
      </c>
      <c r="K18" s="11"/>
      <c r="L18" s="11"/>
      <c r="M18" s="11"/>
      <c r="N18" s="11"/>
      <c r="O18" s="11"/>
      <c r="P18" s="20">
        <f t="shared" si="0"/>
        <v>0</v>
      </c>
    </row>
    <row r="19" spans="1:16" s="20" customFormat="1" ht="12.75">
      <c r="A19" s="31" t="s">
        <v>572</v>
      </c>
      <c r="B19" s="32" t="s">
        <v>570</v>
      </c>
      <c r="C19" s="33" t="s">
        <v>592</v>
      </c>
      <c r="D19" s="33" t="s">
        <v>425</v>
      </c>
      <c r="E19" s="69"/>
      <c r="F19" s="11">
        <v>25</v>
      </c>
      <c r="G19" s="11"/>
      <c r="H19" s="11"/>
      <c r="I19" s="11"/>
      <c r="J19" s="11"/>
      <c r="K19" s="11"/>
      <c r="L19" s="11"/>
      <c r="M19" s="11"/>
      <c r="N19" s="11"/>
      <c r="O19" s="11">
        <v>25</v>
      </c>
      <c r="P19" s="20">
        <f t="shared" si="0"/>
        <v>0</v>
      </c>
    </row>
    <row r="20" spans="1:16" s="20" customFormat="1" ht="12.75">
      <c r="A20" s="31" t="s">
        <v>572</v>
      </c>
      <c r="B20" s="32" t="s">
        <v>571</v>
      </c>
      <c r="C20" s="33" t="s">
        <v>592</v>
      </c>
      <c r="D20" s="33" t="s">
        <v>584</v>
      </c>
      <c r="E20" s="69" t="s">
        <v>585</v>
      </c>
      <c r="F20" s="11">
        <v>18.55</v>
      </c>
      <c r="G20" s="11"/>
      <c r="H20" s="11"/>
      <c r="I20" s="11"/>
      <c r="J20" s="11"/>
      <c r="K20" s="11">
        <v>3.09</v>
      </c>
      <c r="L20" s="11"/>
      <c r="M20" s="11"/>
      <c r="N20" s="11">
        <v>15.46</v>
      </c>
      <c r="O20" s="11"/>
      <c r="P20" s="20">
        <f t="shared" si="0"/>
        <v>0</v>
      </c>
    </row>
    <row r="21" spans="2:16" s="23" customFormat="1" ht="12.75">
      <c r="B21" s="22"/>
      <c r="E21" s="23" t="s">
        <v>39</v>
      </c>
      <c r="F21" s="29">
        <f>SUM(F4:F20)</f>
        <v>31181.800000000003</v>
      </c>
      <c r="G21" s="29">
        <f>SUM(G4:G18)</f>
        <v>416.88</v>
      </c>
      <c r="H21" s="29">
        <f>SUM(H4:H18)</f>
        <v>82.4</v>
      </c>
      <c r="I21" s="29">
        <f>SUM(I4:I18)</f>
        <v>161.56</v>
      </c>
      <c r="J21" s="29">
        <f>SUM(J4:J18)</f>
        <v>950</v>
      </c>
      <c r="K21" s="29">
        <f>SUM(K4:K20)</f>
        <v>4777.9400000000005</v>
      </c>
      <c r="L21" s="29">
        <f>SUM(L4:L18)</f>
        <v>0</v>
      </c>
      <c r="M21" s="29">
        <f>SUM(M4:M18)</f>
        <v>0</v>
      </c>
      <c r="N21" s="29">
        <f>SUM(N4:N20)</f>
        <v>15.46</v>
      </c>
      <c r="O21" s="29">
        <f>SUM(O4:O20)</f>
        <v>24777.56</v>
      </c>
      <c r="P21" s="20">
        <f>SUM(G21:O21)-F21</f>
        <v>0</v>
      </c>
    </row>
    <row r="22" spans="1:16" s="23" customFormat="1" ht="12.75">
      <c r="A22" s="21" t="s">
        <v>43</v>
      </c>
      <c r="B22" s="22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0">
        <f aca="true" t="shared" si="1" ref="P22:P43">SUM(G22:O22)-F22</f>
        <v>0</v>
      </c>
    </row>
    <row r="23" spans="1:16" s="33" customFormat="1" ht="12.75">
      <c r="A23" s="33" t="s">
        <v>594</v>
      </c>
      <c r="B23" s="32" t="s">
        <v>593</v>
      </c>
      <c r="C23" s="33" t="s">
        <v>29</v>
      </c>
      <c r="D23" s="33" t="s">
        <v>602</v>
      </c>
      <c r="E23" s="33" t="s">
        <v>603</v>
      </c>
      <c r="F23" s="34">
        <v>1206</v>
      </c>
      <c r="G23" s="34"/>
      <c r="H23" s="34"/>
      <c r="I23" s="34"/>
      <c r="J23" s="34"/>
      <c r="K23" s="34">
        <v>201</v>
      </c>
      <c r="L23" s="34"/>
      <c r="M23" s="34"/>
      <c r="N23" s="34"/>
      <c r="O23" s="34">
        <v>1005</v>
      </c>
      <c r="P23" s="20">
        <f t="shared" si="1"/>
        <v>0</v>
      </c>
    </row>
    <row r="24" spans="1:16" s="33" customFormat="1" ht="12.75">
      <c r="A24" s="31" t="s">
        <v>594</v>
      </c>
      <c r="B24" s="32" t="s">
        <v>595</v>
      </c>
      <c r="C24" s="33" t="s">
        <v>29</v>
      </c>
      <c r="D24" s="33" t="s">
        <v>8</v>
      </c>
      <c r="E24" s="69" t="s">
        <v>612</v>
      </c>
      <c r="F24" s="34">
        <v>200</v>
      </c>
      <c r="G24" s="34"/>
      <c r="H24" s="34"/>
      <c r="I24" s="34"/>
      <c r="J24" s="34">
        <v>200</v>
      </c>
      <c r="K24" s="34"/>
      <c r="L24" s="34"/>
      <c r="M24" s="34"/>
      <c r="N24" s="34"/>
      <c r="O24" s="34"/>
      <c r="P24" s="20">
        <f t="shared" si="1"/>
        <v>0</v>
      </c>
    </row>
    <row r="25" spans="1:17" s="33" customFormat="1" ht="12.75">
      <c r="A25" s="105" t="s">
        <v>594</v>
      </c>
      <c r="B25" s="106" t="s">
        <v>596</v>
      </c>
      <c r="C25" s="69" t="s">
        <v>29</v>
      </c>
      <c r="D25" s="69" t="s">
        <v>601</v>
      </c>
      <c r="E25" s="69" t="s">
        <v>585</v>
      </c>
      <c r="F25" s="107">
        <v>17.28</v>
      </c>
      <c r="G25" s="107"/>
      <c r="H25" s="107"/>
      <c r="I25" s="107"/>
      <c r="J25" s="107"/>
      <c r="K25" s="107">
        <f>0.58+2.29</f>
        <v>2.87</v>
      </c>
      <c r="L25" s="107"/>
      <c r="M25" s="107"/>
      <c r="N25" s="107"/>
      <c r="O25" s="107">
        <v>14.41</v>
      </c>
      <c r="P25" s="20">
        <f t="shared" si="1"/>
        <v>0</v>
      </c>
      <c r="Q25" s="69"/>
    </row>
    <row r="26" spans="1:17" s="33" customFormat="1" ht="12.75">
      <c r="A26" s="105" t="s">
        <v>594</v>
      </c>
      <c r="B26" s="106" t="s">
        <v>597</v>
      </c>
      <c r="C26" s="69" t="s">
        <v>29</v>
      </c>
      <c r="D26" s="69" t="s">
        <v>604</v>
      </c>
      <c r="E26" s="69" t="s">
        <v>605</v>
      </c>
      <c r="F26" s="107">
        <v>300</v>
      </c>
      <c r="G26" s="107"/>
      <c r="H26" s="107"/>
      <c r="I26" s="107"/>
      <c r="J26" s="107"/>
      <c r="K26" s="107">
        <v>50</v>
      </c>
      <c r="L26" s="107"/>
      <c r="M26" s="107"/>
      <c r="N26" s="107"/>
      <c r="O26" s="107">
        <v>250</v>
      </c>
      <c r="P26" s="20">
        <f t="shared" si="1"/>
        <v>0</v>
      </c>
      <c r="Q26" s="69"/>
    </row>
    <row r="27" spans="1:17" s="33" customFormat="1" ht="12.75">
      <c r="A27" s="105" t="s">
        <v>594</v>
      </c>
      <c r="B27" s="106" t="s">
        <v>598</v>
      </c>
      <c r="C27" s="69" t="s">
        <v>29</v>
      </c>
      <c r="D27" s="69" t="s">
        <v>170</v>
      </c>
      <c r="E27" s="69" t="s">
        <v>613</v>
      </c>
      <c r="F27" s="107">
        <v>15</v>
      </c>
      <c r="G27" s="107"/>
      <c r="H27" s="107"/>
      <c r="I27" s="107"/>
      <c r="J27" s="107"/>
      <c r="K27" s="107"/>
      <c r="L27" s="107"/>
      <c r="M27" s="107"/>
      <c r="N27" s="107"/>
      <c r="O27" s="107">
        <v>15</v>
      </c>
      <c r="P27" s="20">
        <f t="shared" si="1"/>
        <v>0</v>
      </c>
      <c r="Q27" s="69"/>
    </row>
    <row r="28" spans="1:17" s="33" customFormat="1" ht="12.75">
      <c r="A28" s="105" t="s">
        <v>594</v>
      </c>
      <c r="B28" s="106" t="s">
        <v>599</v>
      </c>
      <c r="C28" s="69" t="s">
        <v>29</v>
      </c>
      <c r="D28" s="69" t="s">
        <v>168</v>
      </c>
      <c r="E28" s="69" t="s">
        <v>343</v>
      </c>
      <c r="F28" s="107">
        <v>551.52</v>
      </c>
      <c r="G28" s="107">
        <v>422.33</v>
      </c>
      <c r="H28" s="107">
        <v>128.94</v>
      </c>
      <c r="I28" s="107"/>
      <c r="J28" s="107"/>
      <c r="K28" s="107">
        <v>0.25</v>
      </c>
      <c r="L28" s="107"/>
      <c r="M28" s="107"/>
      <c r="N28" s="107"/>
      <c r="O28" s="107"/>
      <c r="P28" s="20">
        <f t="shared" si="1"/>
        <v>0</v>
      </c>
      <c r="Q28" s="69"/>
    </row>
    <row r="29" spans="1:17" s="33" customFormat="1" ht="12.75">
      <c r="A29" s="105" t="s">
        <v>594</v>
      </c>
      <c r="B29" s="106" t="s">
        <v>600</v>
      </c>
      <c r="C29" s="69" t="s">
        <v>29</v>
      </c>
      <c r="D29" s="69" t="s">
        <v>614</v>
      </c>
      <c r="E29" s="69" t="s">
        <v>615</v>
      </c>
      <c r="F29" s="107">
        <v>570</v>
      </c>
      <c r="G29" s="107"/>
      <c r="H29" s="107"/>
      <c r="I29" s="107"/>
      <c r="J29" s="107"/>
      <c r="K29" s="107"/>
      <c r="L29" s="107"/>
      <c r="M29" s="107"/>
      <c r="N29" s="107"/>
      <c r="O29" s="107">
        <v>570</v>
      </c>
      <c r="P29" s="20">
        <f t="shared" si="1"/>
        <v>0</v>
      </c>
      <c r="Q29" s="69"/>
    </row>
    <row r="30" spans="1:17" s="33" customFormat="1" ht="12.75">
      <c r="A30" s="105" t="s">
        <v>594</v>
      </c>
      <c r="B30" s="106" t="s">
        <v>606</v>
      </c>
      <c r="C30" s="69" t="s">
        <v>29</v>
      </c>
      <c r="D30" s="69" t="s">
        <v>616</v>
      </c>
      <c r="E30" s="69" t="s">
        <v>617</v>
      </c>
      <c r="F30" s="107">
        <v>277.99</v>
      </c>
      <c r="G30" s="107"/>
      <c r="H30" s="107"/>
      <c r="I30" s="107"/>
      <c r="J30" s="107"/>
      <c r="K30" s="107"/>
      <c r="L30" s="107"/>
      <c r="M30" s="107"/>
      <c r="N30" s="107"/>
      <c r="O30" s="107">
        <v>277.99</v>
      </c>
      <c r="P30" s="20">
        <f t="shared" si="1"/>
        <v>0</v>
      </c>
      <c r="Q30" s="69"/>
    </row>
    <row r="31" spans="1:17" s="33" customFormat="1" ht="12.75">
      <c r="A31" s="105" t="s">
        <v>594</v>
      </c>
      <c r="B31" s="106" t="s">
        <v>607</v>
      </c>
      <c r="C31" s="69" t="s">
        <v>29</v>
      </c>
      <c r="D31" s="69" t="s">
        <v>578</v>
      </c>
      <c r="E31" s="69" t="s">
        <v>618</v>
      </c>
      <c r="F31" s="107"/>
      <c r="G31" s="107"/>
      <c r="H31" s="107" t="s">
        <v>470</v>
      </c>
      <c r="I31" s="107"/>
      <c r="J31" s="107"/>
      <c r="K31" s="107"/>
      <c r="L31" s="107"/>
      <c r="M31" s="107"/>
      <c r="N31" s="107"/>
      <c r="O31" s="107"/>
      <c r="P31" s="20">
        <f t="shared" si="1"/>
        <v>0</v>
      </c>
      <c r="Q31" s="69"/>
    </row>
    <row r="32" spans="1:16" s="33" customFormat="1" ht="12.75">
      <c r="A32" s="31" t="s">
        <v>594</v>
      </c>
      <c r="B32" s="32" t="s">
        <v>608</v>
      </c>
      <c r="C32" s="33" t="s">
        <v>29</v>
      </c>
      <c r="D32" s="33" t="s">
        <v>619</v>
      </c>
      <c r="E32" s="69" t="s">
        <v>620</v>
      </c>
      <c r="F32" s="34">
        <v>76</v>
      </c>
      <c r="G32" s="34"/>
      <c r="H32" s="34"/>
      <c r="I32" s="34"/>
      <c r="J32" s="34"/>
      <c r="K32" s="34"/>
      <c r="L32" s="34"/>
      <c r="M32" s="34"/>
      <c r="N32" s="34"/>
      <c r="O32" s="34">
        <v>76</v>
      </c>
      <c r="P32" s="20">
        <f t="shared" si="1"/>
        <v>0</v>
      </c>
    </row>
    <row r="33" spans="1:16" s="33" customFormat="1" ht="12.75">
      <c r="A33" s="31" t="s">
        <v>594</v>
      </c>
      <c r="B33" s="32" t="s">
        <v>609</v>
      </c>
      <c r="C33" s="33" t="s">
        <v>29</v>
      </c>
      <c r="D33" s="33" t="s">
        <v>621</v>
      </c>
      <c r="E33" s="69" t="s">
        <v>622</v>
      </c>
      <c r="F33" s="34">
        <v>180</v>
      </c>
      <c r="G33" s="34"/>
      <c r="H33" s="34"/>
      <c r="I33" s="34"/>
      <c r="J33" s="34"/>
      <c r="K33" s="34"/>
      <c r="L33" s="34"/>
      <c r="M33" s="34"/>
      <c r="N33" s="34"/>
      <c r="O33" s="34">
        <v>180</v>
      </c>
      <c r="P33" s="20">
        <f t="shared" si="1"/>
        <v>0</v>
      </c>
    </row>
    <row r="34" spans="1:16" s="33" customFormat="1" ht="12.75">
      <c r="A34" s="31" t="s">
        <v>594</v>
      </c>
      <c r="B34" s="32" t="s">
        <v>610</v>
      </c>
      <c r="C34" s="33" t="s">
        <v>29</v>
      </c>
      <c r="D34" s="33" t="s">
        <v>611</v>
      </c>
      <c r="E34" s="69" t="s">
        <v>418</v>
      </c>
      <c r="F34" s="34">
        <v>8307.59</v>
      </c>
      <c r="G34" s="34"/>
      <c r="H34" s="34"/>
      <c r="I34" s="34"/>
      <c r="J34" s="34"/>
      <c r="K34" s="34">
        <v>6922.99</v>
      </c>
      <c r="L34" s="34"/>
      <c r="M34" s="34"/>
      <c r="N34" s="34"/>
      <c r="O34" s="34">
        <v>1384.6</v>
      </c>
      <c r="P34" s="20">
        <f t="shared" si="1"/>
        <v>0</v>
      </c>
    </row>
    <row r="35" spans="1:16" s="33" customFormat="1" ht="12.75">
      <c r="A35" s="31" t="s">
        <v>594</v>
      </c>
      <c r="B35" s="32" t="s">
        <v>623</v>
      </c>
      <c r="C35" s="33" t="s">
        <v>29</v>
      </c>
      <c r="D35" s="33" t="s">
        <v>578</v>
      </c>
      <c r="E35" s="33" t="s">
        <v>624</v>
      </c>
      <c r="F35" s="34">
        <v>636</v>
      </c>
      <c r="G35" s="34"/>
      <c r="H35" s="34"/>
      <c r="I35" s="34"/>
      <c r="J35" s="34"/>
      <c r="K35" s="34">
        <v>106</v>
      </c>
      <c r="L35" s="34"/>
      <c r="M35" s="34"/>
      <c r="N35" s="34"/>
      <c r="O35" s="34">
        <v>530</v>
      </c>
      <c r="P35" s="20">
        <f t="shared" si="1"/>
        <v>0</v>
      </c>
    </row>
    <row r="36" spans="1:16" s="33" customFormat="1" ht="12.75">
      <c r="A36" s="31"/>
      <c r="B36" s="32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20">
        <f t="shared" si="1"/>
        <v>0</v>
      </c>
    </row>
    <row r="37" spans="2:16" s="23" customFormat="1" ht="12.75">
      <c r="B37" s="22"/>
      <c r="E37" s="23" t="s">
        <v>39</v>
      </c>
      <c r="F37" s="29">
        <f>SUM(F23:F35)</f>
        <v>12337.380000000001</v>
      </c>
      <c r="G37" s="29">
        <f aca="true" t="shared" si="2" ref="G37:N37">SUM(G23:G35)</f>
        <v>422.33</v>
      </c>
      <c r="H37" s="29">
        <f t="shared" si="2"/>
        <v>128.94</v>
      </c>
      <c r="I37" s="29">
        <f t="shared" si="2"/>
        <v>0</v>
      </c>
      <c r="J37" s="29">
        <f t="shared" si="2"/>
        <v>200</v>
      </c>
      <c r="K37" s="29">
        <f t="shared" si="2"/>
        <v>7283.11</v>
      </c>
      <c r="L37" s="29">
        <f t="shared" si="2"/>
        <v>0</v>
      </c>
      <c r="M37" s="29">
        <f t="shared" si="2"/>
        <v>0</v>
      </c>
      <c r="N37" s="29">
        <f t="shared" si="2"/>
        <v>0</v>
      </c>
      <c r="O37" s="29">
        <f>SUM(O23:O35)</f>
        <v>4303</v>
      </c>
      <c r="P37" s="20">
        <f t="shared" si="1"/>
        <v>0</v>
      </c>
    </row>
    <row r="38" spans="1:16" s="33" customFormat="1" ht="12.75">
      <c r="A38" s="23" t="s">
        <v>44</v>
      </c>
      <c r="B38" s="32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0">
        <f t="shared" si="1"/>
        <v>0</v>
      </c>
    </row>
    <row r="39" spans="1:16" s="33" customFormat="1" ht="12.75">
      <c r="A39" s="31"/>
      <c r="B39" s="32"/>
      <c r="E39" s="69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0">
        <f t="shared" si="1"/>
        <v>0</v>
      </c>
    </row>
    <row r="40" spans="1:16" s="33" customFormat="1" ht="12.75">
      <c r="A40" s="31" t="s">
        <v>646</v>
      </c>
      <c r="B40" s="32" t="s">
        <v>641</v>
      </c>
      <c r="D40" s="33" t="s">
        <v>647</v>
      </c>
      <c r="E40" s="69" t="s">
        <v>658</v>
      </c>
      <c r="F40" s="34">
        <v>142.37</v>
      </c>
      <c r="G40" s="34"/>
      <c r="H40" s="34"/>
      <c r="I40" s="34"/>
      <c r="J40" s="34"/>
      <c r="K40" s="34"/>
      <c r="L40" s="34"/>
      <c r="M40" s="34"/>
      <c r="N40" s="34"/>
      <c r="O40" s="34">
        <v>142.37</v>
      </c>
      <c r="P40" s="20">
        <f t="shared" si="1"/>
        <v>0</v>
      </c>
    </row>
    <row r="41" spans="1:16" s="23" customFormat="1" ht="12.75">
      <c r="A41" s="21" t="s">
        <v>685</v>
      </c>
      <c r="B41" s="22"/>
      <c r="E41" s="23" t="s">
        <v>39</v>
      </c>
      <c r="F41" s="29">
        <f>F40</f>
        <v>142.37</v>
      </c>
      <c r="G41" s="29">
        <f aca="true" t="shared" si="3" ref="G41:O41">G40</f>
        <v>0</v>
      </c>
      <c r="H41" s="29">
        <f t="shared" si="3"/>
        <v>0</v>
      </c>
      <c r="I41" s="29">
        <f t="shared" si="3"/>
        <v>0</v>
      </c>
      <c r="J41" s="29">
        <f t="shared" si="3"/>
        <v>0</v>
      </c>
      <c r="K41" s="29">
        <f t="shared" si="3"/>
        <v>0</v>
      </c>
      <c r="L41" s="29">
        <f t="shared" si="3"/>
        <v>0</v>
      </c>
      <c r="M41" s="29">
        <f t="shared" si="3"/>
        <v>0</v>
      </c>
      <c r="N41" s="29">
        <f t="shared" si="3"/>
        <v>0</v>
      </c>
      <c r="O41" s="29">
        <f t="shared" si="3"/>
        <v>142.37</v>
      </c>
      <c r="P41" s="20">
        <f t="shared" si="1"/>
        <v>0</v>
      </c>
    </row>
    <row r="42" spans="1:16" s="23" customFormat="1" ht="12.75">
      <c r="A42" s="21"/>
      <c r="B42" s="22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0">
        <f t="shared" si="1"/>
        <v>0</v>
      </c>
    </row>
    <row r="43" spans="1:16" s="33" customFormat="1" ht="12.75">
      <c r="A43" s="31" t="s">
        <v>646</v>
      </c>
      <c r="B43" s="32" t="s">
        <v>642</v>
      </c>
      <c r="D43" s="33" t="s">
        <v>37</v>
      </c>
      <c r="E43" s="69" t="s">
        <v>648</v>
      </c>
      <c r="F43" s="34">
        <v>9.2</v>
      </c>
      <c r="G43" s="34">
        <v>9.2</v>
      </c>
      <c r="H43" s="34"/>
      <c r="I43" s="34"/>
      <c r="J43" s="34"/>
      <c r="K43" s="34"/>
      <c r="L43" s="34"/>
      <c r="M43" s="34"/>
      <c r="N43" s="34"/>
      <c r="O43" s="34"/>
      <c r="P43" s="20">
        <f t="shared" si="1"/>
        <v>0</v>
      </c>
    </row>
    <row r="44" spans="1:16" s="33" customFormat="1" ht="12.75">
      <c r="A44" s="31" t="s">
        <v>646</v>
      </c>
      <c r="B44" s="72">
        <v>641</v>
      </c>
      <c r="C44" s="33" t="s">
        <v>29</v>
      </c>
      <c r="D44" s="33" t="s">
        <v>649</v>
      </c>
      <c r="E44" s="33" t="s">
        <v>650</v>
      </c>
      <c r="F44" s="34">
        <v>300</v>
      </c>
      <c r="K44" s="34"/>
      <c r="O44" s="33">
        <v>300</v>
      </c>
      <c r="P44" s="20">
        <f>SUM(G44:O44)-F44</f>
        <v>0</v>
      </c>
    </row>
    <row r="45" spans="1:16" s="33" customFormat="1" ht="12.75">
      <c r="A45" s="31" t="s">
        <v>646</v>
      </c>
      <c r="B45" s="32" t="s">
        <v>643</v>
      </c>
      <c r="C45" s="33" t="s">
        <v>29</v>
      </c>
      <c r="D45" s="33" t="s">
        <v>584</v>
      </c>
      <c r="E45" s="69" t="s">
        <v>651</v>
      </c>
      <c r="F45" s="34">
        <v>24.17</v>
      </c>
      <c r="G45" s="34"/>
      <c r="H45" s="34"/>
      <c r="I45" s="34"/>
      <c r="J45" s="34"/>
      <c r="K45" s="34"/>
      <c r="L45" s="34"/>
      <c r="M45" s="34"/>
      <c r="N45" s="34">
        <v>24.17</v>
      </c>
      <c r="O45" s="34"/>
      <c r="P45" s="20">
        <f>SUM(G45:O45)-F45</f>
        <v>0</v>
      </c>
    </row>
    <row r="46" spans="1:16" s="33" customFormat="1" ht="12.75">
      <c r="A46" s="31" t="s">
        <v>646</v>
      </c>
      <c r="B46" s="32" t="s">
        <v>644</v>
      </c>
      <c r="C46" s="33" t="s">
        <v>29</v>
      </c>
      <c r="D46" s="33" t="s">
        <v>584</v>
      </c>
      <c r="E46" s="69" t="s">
        <v>652</v>
      </c>
      <c r="F46" s="34">
        <v>24.68</v>
      </c>
      <c r="G46" s="34"/>
      <c r="H46" s="34"/>
      <c r="I46" s="34"/>
      <c r="J46" s="34"/>
      <c r="K46" s="34"/>
      <c r="L46" s="34"/>
      <c r="M46" s="34"/>
      <c r="N46" s="34">
        <v>24.68</v>
      </c>
      <c r="O46" s="34"/>
      <c r="P46" s="20">
        <f>SUM(G46:O46)-F46</f>
        <v>0</v>
      </c>
    </row>
    <row r="47" spans="1:16" s="33" customFormat="1" ht="12.75">
      <c r="A47" s="31" t="s">
        <v>646</v>
      </c>
      <c r="B47" s="32" t="s">
        <v>645</v>
      </c>
      <c r="C47" s="33" t="s">
        <v>29</v>
      </c>
      <c r="D47" s="33" t="s">
        <v>653</v>
      </c>
      <c r="E47" s="69" t="s">
        <v>654</v>
      </c>
      <c r="F47" s="34">
        <v>180</v>
      </c>
      <c r="G47" s="34"/>
      <c r="H47" s="34"/>
      <c r="I47" s="34"/>
      <c r="J47" s="34"/>
      <c r="K47" s="34"/>
      <c r="L47" s="34"/>
      <c r="M47" s="34">
        <v>180</v>
      </c>
      <c r="N47" s="34"/>
      <c r="O47" s="34"/>
      <c r="P47" s="20">
        <f>SUM(G47:O47)-F47</f>
        <v>0</v>
      </c>
    </row>
    <row r="48" spans="1:16" s="33" customFormat="1" ht="12.75">
      <c r="A48" s="31" t="s">
        <v>646</v>
      </c>
      <c r="B48" s="50">
        <v>645</v>
      </c>
      <c r="C48" s="33" t="s">
        <v>29</v>
      </c>
      <c r="D48" s="33" t="s">
        <v>71</v>
      </c>
      <c r="E48" s="33" t="s">
        <v>84</v>
      </c>
      <c r="F48" s="33">
        <v>132</v>
      </c>
      <c r="O48" s="33">
        <v>132</v>
      </c>
      <c r="P48" s="20">
        <f>SUM(G48:O48)-F48</f>
        <v>0</v>
      </c>
    </row>
    <row r="49" spans="1:16" s="33" customFormat="1" ht="12.75">
      <c r="A49" s="31" t="s">
        <v>646</v>
      </c>
      <c r="B49" s="50">
        <v>646</v>
      </c>
      <c r="C49" s="33" t="s">
        <v>29</v>
      </c>
      <c r="D49" s="33" t="s">
        <v>168</v>
      </c>
      <c r="E49" s="33" t="s">
        <v>343</v>
      </c>
      <c r="F49" s="33">
        <v>415.42</v>
      </c>
      <c r="G49" s="33">
        <v>328.77</v>
      </c>
      <c r="H49" s="33">
        <v>86.65</v>
      </c>
      <c r="P49" s="20">
        <f>SUM(G49:O49)-F49</f>
        <v>0</v>
      </c>
    </row>
    <row r="50" spans="1:16" s="33" customFormat="1" ht="12.75">
      <c r="A50" s="31" t="s">
        <v>646</v>
      </c>
      <c r="B50" s="50">
        <v>647</v>
      </c>
      <c r="C50" s="33" t="s">
        <v>29</v>
      </c>
      <c r="D50" s="33" t="s">
        <v>655</v>
      </c>
      <c r="E50" s="33" t="s">
        <v>478</v>
      </c>
      <c r="F50" s="33">
        <v>261.6</v>
      </c>
      <c r="O50" s="33">
        <v>261.6</v>
      </c>
      <c r="P50" s="20">
        <f>SUM(G50:O50)-F50</f>
        <v>0</v>
      </c>
    </row>
    <row r="51" spans="1:16" s="33" customFormat="1" ht="12.75">
      <c r="A51" s="31" t="s">
        <v>646</v>
      </c>
      <c r="B51" s="50">
        <v>648</v>
      </c>
      <c r="C51" s="33" t="s">
        <v>29</v>
      </c>
      <c r="D51" s="33" t="s">
        <v>656</v>
      </c>
      <c r="E51" s="33" t="s">
        <v>657</v>
      </c>
      <c r="F51" s="33">
        <v>1654</v>
      </c>
      <c r="M51" s="33">
        <v>1654</v>
      </c>
      <c r="P51" s="20">
        <f>SUM(G51:O51)-F51</f>
        <v>0</v>
      </c>
    </row>
    <row r="52" spans="1:16" s="33" customFormat="1" ht="12.75">
      <c r="A52" s="31" t="s">
        <v>646</v>
      </c>
      <c r="B52" s="50">
        <v>649</v>
      </c>
      <c r="C52" s="33" t="s">
        <v>29</v>
      </c>
      <c r="D52" s="33" t="s">
        <v>3</v>
      </c>
      <c r="E52" s="33" t="s">
        <v>227</v>
      </c>
      <c r="F52" s="33">
        <v>608.4</v>
      </c>
      <c r="L52" s="33">
        <v>608.4</v>
      </c>
      <c r="P52" s="20">
        <f>SUM(G52:O52)-F52</f>
        <v>0</v>
      </c>
    </row>
    <row r="53" spans="2:16" s="33" customFormat="1" ht="12.75">
      <c r="B53" s="50"/>
      <c r="P53" s="20"/>
    </row>
    <row r="54" s="33" customFormat="1" ht="12.75">
      <c r="P54" s="20"/>
    </row>
    <row r="55" s="33" customFormat="1" ht="12.75">
      <c r="P55" s="20"/>
    </row>
    <row r="56" spans="1:16" s="33" customFormat="1" ht="12.75">
      <c r="A56" s="31"/>
      <c r="B56" s="32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20">
        <f>SUM(G56:O56)-F56</f>
        <v>0</v>
      </c>
    </row>
    <row r="57" spans="1:16" s="33" customFormat="1" ht="12.75">
      <c r="A57" s="31"/>
      <c r="B57" s="32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20"/>
    </row>
    <row r="58" spans="1:16" s="23" customFormat="1" ht="12.75">
      <c r="A58" s="21" t="s">
        <v>45</v>
      </c>
      <c r="B58" s="22"/>
      <c r="E58" s="23" t="s">
        <v>39</v>
      </c>
      <c r="F58" s="29">
        <f>SUM(F43:F56)</f>
        <v>3609.4700000000003</v>
      </c>
      <c r="G58" s="29">
        <f aca="true" t="shared" si="4" ref="G58:O58">SUM(G43:G56)</f>
        <v>337.96999999999997</v>
      </c>
      <c r="H58" s="29">
        <f t="shared" si="4"/>
        <v>86.65</v>
      </c>
      <c r="I58" s="29">
        <f t="shared" si="4"/>
        <v>0</v>
      </c>
      <c r="J58" s="29">
        <f t="shared" si="4"/>
        <v>0</v>
      </c>
      <c r="K58" s="29">
        <f t="shared" si="4"/>
        <v>0</v>
      </c>
      <c r="L58" s="29">
        <f t="shared" si="4"/>
        <v>608.4</v>
      </c>
      <c r="M58" s="29">
        <f t="shared" si="4"/>
        <v>1834</v>
      </c>
      <c r="N58" s="29">
        <f t="shared" si="4"/>
        <v>48.85</v>
      </c>
      <c r="O58" s="29">
        <f t="shared" si="4"/>
        <v>693.6</v>
      </c>
      <c r="P58" s="20">
        <f>SUM(G58:O58)-F58</f>
        <v>0</v>
      </c>
    </row>
    <row r="59" ht="12.75">
      <c r="P59" s="20"/>
    </row>
    <row r="60" spans="1:16" ht="12.75">
      <c r="A60" s="31" t="s">
        <v>676</v>
      </c>
      <c r="B60" s="32" t="s">
        <v>670</v>
      </c>
      <c r="C60" s="33" t="s">
        <v>29</v>
      </c>
      <c r="D60" s="33" t="s">
        <v>584</v>
      </c>
      <c r="E60" s="33" t="s">
        <v>585</v>
      </c>
      <c r="F60" s="10">
        <v>14.04</v>
      </c>
      <c r="K60" s="10">
        <v>2.34</v>
      </c>
      <c r="N60" s="10">
        <v>11.7</v>
      </c>
      <c r="P60" s="20">
        <f>SUM(G60:O60)-F60</f>
        <v>0</v>
      </c>
    </row>
    <row r="61" spans="1:16" ht="12.75">
      <c r="A61" s="31" t="s">
        <v>676</v>
      </c>
      <c r="B61" s="32" t="s">
        <v>671</v>
      </c>
      <c r="C61" s="33" t="s">
        <v>29</v>
      </c>
      <c r="D61" s="33" t="s">
        <v>33</v>
      </c>
      <c r="E61" s="33" t="s">
        <v>343</v>
      </c>
      <c r="F61" s="10">
        <v>443.88</v>
      </c>
      <c r="G61" s="10">
        <v>332.52</v>
      </c>
      <c r="H61" s="10">
        <f>115.46-13.3+9.2</f>
        <v>111.36</v>
      </c>
      <c r="P61" s="20">
        <f>SUM(G61:O61)-F61</f>
        <v>0</v>
      </c>
    </row>
    <row r="62" spans="1:16" ht="12.75">
      <c r="A62" s="31" t="s">
        <v>676</v>
      </c>
      <c r="B62" s="32" t="s">
        <v>672</v>
      </c>
      <c r="C62" s="33" t="s">
        <v>29</v>
      </c>
      <c r="D62" s="33" t="s">
        <v>35</v>
      </c>
      <c r="E62" s="33" t="s">
        <v>679</v>
      </c>
      <c r="F62" s="10">
        <v>390</v>
      </c>
      <c r="K62" s="10">
        <v>65</v>
      </c>
      <c r="O62" s="10">
        <v>325</v>
      </c>
      <c r="P62" s="20">
        <f>SUM(G62:O62)-F62</f>
        <v>0</v>
      </c>
    </row>
    <row r="63" spans="1:16" ht="12.75">
      <c r="A63" s="31" t="s">
        <v>676</v>
      </c>
      <c r="B63" s="32" t="s">
        <v>673</v>
      </c>
      <c r="C63" s="33" t="s">
        <v>29</v>
      </c>
      <c r="D63" s="33" t="s">
        <v>677</v>
      </c>
      <c r="E63" s="33" t="s">
        <v>680</v>
      </c>
      <c r="F63" s="10">
        <v>2594.82</v>
      </c>
      <c r="K63" s="10">
        <v>123.56</v>
      </c>
      <c r="O63" s="10">
        <v>2471.26</v>
      </c>
      <c r="P63" s="20">
        <f aca="true" t="shared" si="5" ref="P63:P68">SUM(G63:O63)-F63</f>
        <v>0</v>
      </c>
    </row>
    <row r="64" spans="1:16" ht="12.75">
      <c r="A64" s="31" t="s">
        <v>676</v>
      </c>
      <c r="B64" s="32" t="s">
        <v>674</v>
      </c>
      <c r="C64" s="33" t="s">
        <v>29</v>
      </c>
      <c r="D64" s="33" t="s">
        <v>621</v>
      </c>
      <c r="E64" s="69" t="s">
        <v>681</v>
      </c>
      <c r="F64" s="34">
        <v>90</v>
      </c>
      <c r="G64" s="34"/>
      <c r="H64" s="34"/>
      <c r="I64" s="34"/>
      <c r="J64" s="34"/>
      <c r="K64" s="34"/>
      <c r="L64" s="34"/>
      <c r="M64" s="34">
        <v>90</v>
      </c>
      <c r="N64" s="34"/>
      <c r="O64" s="34"/>
      <c r="P64" s="20">
        <f t="shared" si="5"/>
        <v>0</v>
      </c>
    </row>
    <row r="65" spans="1:16" ht="12.75">
      <c r="A65" s="31" t="s">
        <v>676</v>
      </c>
      <c r="B65" s="32" t="s">
        <v>675</v>
      </c>
      <c r="C65" s="33"/>
      <c r="D65" s="33" t="s">
        <v>678</v>
      </c>
      <c r="E65" s="33" t="s">
        <v>682</v>
      </c>
      <c r="F65" s="10">
        <v>1038</v>
      </c>
      <c r="K65" s="10">
        <v>173</v>
      </c>
      <c r="O65" s="10">
        <v>865</v>
      </c>
      <c r="P65" s="20">
        <f t="shared" si="5"/>
        <v>0</v>
      </c>
    </row>
    <row r="66" spans="1:16" ht="12.75">
      <c r="A66" s="31"/>
      <c r="B66" s="32"/>
      <c r="C66" s="33"/>
      <c r="D66" s="33"/>
      <c r="E66" s="33"/>
      <c r="P66" s="20">
        <f t="shared" si="5"/>
        <v>0</v>
      </c>
    </row>
    <row r="67" spans="1:16" ht="12.75">
      <c r="A67" s="31"/>
      <c r="B67" s="32"/>
      <c r="C67" s="33"/>
      <c r="D67" s="33"/>
      <c r="E67" s="33"/>
      <c r="P67" s="20">
        <f t="shared" si="5"/>
        <v>0</v>
      </c>
    </row>
    <row r="68" spans="1:16" ht="12.75">
      <c r="A68" s="31"/>
      <c r="B68" s="32"/>
      <c r="C68" s="33"/>
      <c r="D68" s="33"/>
      <c r="E68" s="33"/>
      <c r="P68" s="20">
        <f t="shared" si="5"/>
        <v>0</v>
      </c>
    </row>
    <row r="69" ht="12.75">
      <c r="P69" s="20"/>
    </row>
    <row r="70" spans="1:16" ht="12.75">
      <c r="A70" s="21" t="s">
        <v>691</v>
      </c>
      <c r="B70" s="22"/>
      <c r="C70" s="23"/>
      <c r="D70" s="23"/>
      <c r="E70" s="23" t="s">
        <v>39</v>
      </c>
      <c r="F70" s="29">
        <f>SUM(F59:F68)</f>
        <v>4570.74</v>
      </c>
      <c r="G70" s="29">
        <f aca="true" t="shared" si="6" ref="G70:N70">SUM(G59:G72)</f>
        <v>332.52</v>
      </c>
      <c r="H70" s="29">
        <f t="shared" si="6"/>
        <v>111.36</v>
      </c>
      <c r="I70" s="29">
        <f t="shared" si="6"/>
        <v>0</v>
      </c>
      <c r="J70" s="29">
        <f t="shared" si="6"/>
        <v>0</v>
      </c>
      <c r="K70" s="29">
        <f t="shared" si="6"/>
        <v>240.34</v>
      </c>
      <c r="L70" s="29">
        <f t="shared" si="6"/>
        <v>0</v>
      </c>
      <c r="M70" s="29">
        <f t="shared" si="6"/>
        <v>90</v>
      </c>
      <c r="N70" s="29">
        <f t="shared" si="6"/>
        <v>11.7</v>
      </c>
      <c r="O70" s="29">
        <f>SUM(O59:O68)</f>
        <v>3661.26</v>
      </c>
      <c r="P70" s="20">
        <f>SUM(G73:O73)-F73</f>
        <v>0</v>
      </c>
    </row>
    <row r="71" spans="1:16" s="23" customFormat="1" ht="12.75">
      <c r="A71" s="33"/>
      <c r="B71" s="32"/>
      <c r="C71" s="33"/>
      <c r="D71" s="33"/>
      <c r="E71" s="33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20">
        <f aca="true" t="shared" si="7" ref="P71:P83">SUM(G71:O71)-F71</f>
        <v>0</v>
      </c>
    </row>
    <row r="72" spans="1:16" s="33" customFormat="1" ht="12.75">
      <c r="A72" s="31" t="s">
        <v>676</v>
      </c>
      <c r="B72" s="32" t="s">
        <v>688</v>
      </c>
      <c r="C72" s="33" t="s">
        <v>29</v>
      </c>
      <c r="D72" s="33" t="s">
        <v>689</v>
      </c>
      <c r="E72" s="33" t="s">
        <v>690</v>
      </c>
      <c r="F72" s="10">
        <v>134.4</v>
      </c>
      <c r="G72" s="10"/>
      <c r="H72" s="10"/>
      <c r="I72" s="10"/>
      <c r="J72" s="10"/>
      <c r="K72" s="10">
        <v>22.4</v>
      </c>
      <c r="L72" s="10"/>
      <c r="M72" s="10"/>
      <c r="N72" s="10"/>
      <c r="O72" s="10">
        <v>112</v>
      </c>
      <c r="P72" s="20">
        <f>SUM(G72:O72)-F72</f>
        <v>0</v>
      </c>
    </row>
    <row r="73" spans="1:16" s="33" customFormat="1" ht="12.75">
      <c r="A73" s="31" t="s">
        <v>692</v>
      </c>
      <c r="B73" s="32"/>
      <c r="C73" s="33" t="s">
        <v>29</v>
      </c>
      <c r="D73" s="33" t="s">
        <v>693</v>
      </c>
      <c r="E73" s="33" t="s">
        <v>694</v>
      </c>
      <c r="F73" s="34">
        <v>46.55</v>
      </c>
      <c r="G73" s="34">
        <v>46.55</v>
      </c>
      <c r="H73" s="34"/>
      <c r="I73" s="34"/>
      <c r="J73" s="34"/>
      <c r="K73" s="34"/>
      <c r="L73" s="34"/>
      <c r="M73" s="34"/>
      <c r="N73" s="34"/>
      <c r="O73" s="34"/>
      <c r="P73" s="20">
        <f t="shared" si="7"/>
        <v>0</v>
      </c>
    </row>
    <row r="74" spans="1:254" s="33" customFormat="1" ht="15">
      <c r="A74" s="21" t="s">
        <v>691</v>
      </c>
      <c r="B74" s="22"/>
      <c r="C74" s="23"/>
      <c r="D74" s="23"/>
      <c r="E74" s="23" t="s">
        <v>39</v>
      </c>
      <c r="F74" s="29">
        <f>SUM(F72:F73)</f>
        <v>180.95</v>
      </c>
      <c r="G74" s="29">
        <f aca="true" t="shared" si="8" ref="G74:O74">SUM(G72:G73)</f>
        <v>46.55</v>
      </c>
      <c r="H74" s="29">
        <f t="shared" si="8"/>
        <v>0</v>
      </c>
      <c r="I74" s="29">
        <f t="shared" si="8"/>
        <v>0</v>
      </c>
      <c r="J74" s="29">
        <f t="shared" si="8"/>
        <v>0</v>
      </c>
      <c r="K74" s="29">
        <f t="shared" si="8"/>
        <v>22.4</v>
      </c>
      <c r="L74" s="29">
        <f t="shared" si="8"/>
        <v>0</v>
      </c>
      <c r="M74" s="29">
        <f t="shared" si="8"/>
        <v>0</v>
      </c>
      <c r="N74" s="29">
        <f t="shared" si="8"/>
        <v>0</v>
      </c>
      <c r="O74" s="29">
        <f t="shared" si="8"/>
        <v>112</v>
      </c>
      <c r="P74" s="20">
        <f>SUM(G78:O78)-F78</f>
        <v>0</v>
      </c>
      <c r="Q74" s="21"/>
      <c r="R74" s="117"/>
      <c r="S74" s="23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0"/>
      <c r="AE74" s="21"/>
      <c r="AF74" s="22"/>
      <c r="AG74" s="23"/>
      <c r="AH74" s="23"/>
      <c r="AI74" s="23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0"/>
      <c r="AU74" s="21"/>
      <c r="AV74" s="22"/>
      <c r="AW74" s="23"/>
      <c r="AX74" s="23"/>
      <c r="AY74" s="23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0"/>
      <c r="BK74" s="21"/>
      <c r="BL74" s="22"/>
      <c r="BM74" s="23"/>
      <c r="BN74" s="23"/>
      <c r="BO74" s="23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0"/>
      <c r="CA74" s="21"/>
      <c r="CB74" s="22"/>
      <c r="CC74" s="23"/>
      <c r="CD74" s="23"/>
      <c r="CE74" s="23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0"/>
      <c r="CQ74" s="21"/>
      <c r="CR74" s="22"/>
      <c r="CS74" s="23"/>
      <c r="CT74" s="23"/>
      <c r="CU74" s="23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0"/>
      <c r="DG74" s="21"/>
      <c r="DH74" s="22"/>
      <c r="DI74" s="23"/>
      <c r="DJ74" s="23"/>
      <c r="DK74" s="23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0"/>
      <c r="DW74" s="21"/>
      <c r="DX74" s="22"/>
      <c r="DY74" s="23"/>
      <c r="DZ74" s="23"/>
      <c r="EA74" s="23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0"/>
      <c r="EM74" s="21"/>
      <c r="EN74" s="22"/>
      <c r="EO74" s="23"/>
      <c r="EP74" s="23"/>
      <c r="EQ74" s="23"/>
      <c r="ER74" s="29">
        <f>SUM(ER63:ER72)</f>
        <v>0</v>
      </c>
      <c r="ES74" s="29">
        <f aca="true" t="shared" si="9" ref="ES74:EZ74">SUM(ES63:ES77)</f>
        <v>332.52</v>
      </c>
      <c r="ET74" s="29">
        <f t="shared" si="9"/>
        <v>111.36</v>
      </c>
      <c r="EU74" s="29">
        <f t="shared" si="9"/>
        <v>0</v>
      </c>
      <c r="EV74" s="29">
        <f t="shared" si="9"/>
        <v>0</v>
      </c>
      <c r="EW74" s="29">
        <f t="shared" si="9"/>
        <v>240.34</v>
      </c>
      <c r="EX74" s="29">
        <f t="shared" si="9"/>
        <v>0</v>
      </c>
      <c r="EY74" s="29">
        <f t="shared" si="9"/>
        <v>90</v>
      </c>
      <c r="EZ74" s="29">
        <f t="shared" si="9"/>
        <v>11.7</v>
      </c>
      <c r="FA74" s="29">
        <f>SUM(FA63:FA72)</f>
        <v>0</v>
      </c>
      <c r="FB74" s="20">
        <f>SUM(ES78:FA78)-ER78</f>
        <v>0</v>
      </c>
      <c r="FC74" s="21" t="s">
        <v>691</v>
      </c>
      <c r="FD74" s="22"/>
      <c r="FE74" s="23"/>
      <c r="FF74" s="23"/>
      <c r="FG74" s="23" t="s">
        <v>39</v>
      </c>
      <c r="FH74" s="29">
        <f>SUM(FH63:FH72)</f>
        <v>0</v>
      </c>
      <c r="FI74" s="29">
        <f aca="true" t="shared" si="10" ref="FI74:FP74">SUM(FI63:FI77)</f>
        <v>332.52</v>
      </c>
      <c r="FJ74" s="29">
        <f t="shared" si="10"/>
        <v>111.36</v>
      </c>
      <c r="FK74" s="29">
        <f t="shared" si="10"/>
        <v>0</v>
      </c>
      <c r="FL74" s="29">
        <f t="shared" si="10"/>
        <v>0</v>
      </c>
      <c r="FM74" s="29">
        <f t="shared" si="10"/>
        <v>240.34</v>
      </c>
      <c r="FN74" s="29">
        <f t="shared" si="10"/>
        <v>0</v>
      </c>
      <c r="FO74" s="29">
        <f t="shared" si="10"/>
        <v>90</v>
      </c>
      <c r="FP74" s="29">
        <f t="shared" si="10"/>
        <v>11.7</v>
      </c>
      <c r="FQ74" s="29">
        <f>SUM(FQ63:FQ72)</f>
        <v>0</v>
      </c>
      <c r="FR74" s="20">
        <f>SUM(FI78:FQ78)-FH78</f>
        <v>0</v>
      </c>
      <c r="FS74" s="21" t="s">
        <v>691</v>
      </c>
      <c r="FT74" s="22"/>
      <c r="FU74" s="23"/>
      <c r="FV74" s="23"/>
      <c r="FW74" s="23" t="s">
        <v>39</v>
      </c>
      <c r="FX74" s="29">
        <f>SUM(FX63:FX72)</f>
        <v>0</v>
      </c>
      <c r="FY74" s="29">
        <f aca="true" t="shared" si="11" ref="FY74:GF74">SUM(FY63:FY77)</f>
        <v>332.52</v>
      </c>
      <c r="FZ74" s="29">
        <f t="shared" si="11"/>
        <v>111.36</v>
      </c>
      <c r="GA74" s="29">
        <f t="shared" si="11"/>
        <v>0</v>
      </c>
      <c r="GB74" s="29">
        <f t="shared" si="11"/>
        <v>0</v>
      </c>
      <c r="GC74" s="29">
        <f t="shared" si="11"/>
        <v>240.34</v>
      </c>
      <c r="GD74" s="29">
        <f t="shared" si="11"/>
        <v>0</v>
      </c>
      <c r="GE74" s="29">
        <f t="shared" si="11"/>
        <v>90</v>
      </c>
      <c r="GF74" s="29">
        <f t="shared" si="11"/>
        <v>11.7</v>
      </c>
      <c r="GG74" s="29">
        <f>SUM(GG63:GG72)</f>
        <v>0</v>
      </c>
      <c r="GH74" s="20">
        <f>SUM(FY78:GG78)-FX78</f>
        <v>0</v>
      </c>
      <c r="GI74" s="21" t="s">
        <v>691</v>
      </c>
      <c r="GJ74" s="22"/>
      <c r="GK74" s="23"/>
      <c r="GL74" s="23"/>
      <c r="GM74" s="23" t="s">
        <v>39</v>
      </c>
      <c r="GN74" s="29">
        <f>SUM(GN63:GN72)</f>
        <v>0</v>
      </c>
      <c r="GO74" s="29">
        <f aca="true" t="shared" si="12" ref="GO74:IR74">SUM(GO63:GO77)</f>
        <v>332.52</v>
      </c>
      <c r="GP74" s="29">
        <f t="shared" si="12"/>
        <v>111.36</v>
      </c>
      <c r="GQ74" s="29">
        <f t="shared" si="12"/>
        <v>0</v>
      </c>
      <c r="GR74" s="29">
        <f t="shared" si="12"/>
        <v>0</v>
      </c>
      <c r="GS74" s="29">
        <f t="shared" si="12"/>
        <v>240.34</v>
      </c>
      <c r="GT74" s="29">
        <f t="shared" si="12"/>
        <v>0</v>
      </c>
      <c r="GU74" s="29">
        <f t="shared" si="12"/>
        <v>90</v>
      </c>
      <c r="GV74" s="29">
        <f t="shared" si="12"/>
        <v>11.7</v>
      </c>
      <c r="GW74" s="29">
        <f>SUM(GW63:GW72)</f>
        <v>0</v>
      </c>
      <c r="GX74" s="20">
        <f>SUM(GO78:GW78)-GN78</f>
        <v>0</v>
      </c>
      <c r="GY74" s="21" t="s">
        <v>691</v>
      </c>
      <c r="GZ74" s="22"/>
      <c r="HA74" s="23"/>
      <c r="HB74" s="23"/>
      <c r="HC74" s="23" t="s">
        <v>39</v>
      </c>
      <c r="HD74" s="29">
        <f>SUM(HD63:HD72)</f>
        <v>0</v>
      </c>
      <c r="HE74" s="29">
        <f t="shared" si="12"/>
        <v>332.52</v>
      </c>
      <c r="HF74" s="29">
        <f t="shared" si="12"/>
        <v>111.36</v>
      </c>
      <c r="HG74" s="29">
        <f t="shared" si="12"/>
        <v>0</v>
      </c>
      <c r="HH74" s="29">
        <f t="shared" si="12"/>
        <v>0</v>
      </c>
      <c r="HI74" s="29">
        <f t="shared" si="12"/>
        <v>240.34</v>
      </c>
      <c r="HJ74" s="29">
        <f t="shared" si="12"/>
        <v>0</v>
      </c>
      <c r="HK74" s="29">
        <f t="shared" si="12"/>
        <v>90</v>
      </c>
      <c r="HL74" s="29">
        <f t="shared" si="12"/>
        <v>11.7</v>
      </c>
      <c r="HM74" s="29">
        <f>SUM(HM63:HM72)</f>
        <v>0</v>
      </c>
      <c r="HN74" s="20">
        <f>SUM(HE78:HM78)-HD78</f>
        <v>0</v>
      </c>
      <c r="HO74" s="21" t="s">
        <v>691</v>
      </c>
      <c r="HP74" s="22"/>
      <c r="HQ74" s="23"/>
      <c r="HR74" s="23"/>
      <c r="HS74" s="23" t="s">
        <v>39</v>
      </c>
      <c r="HT74" s="29">
        <f>SUM(HT63:HT72)</f>
        <v>0</v>
      </c>
      <c r="HU74" s="29">
        <f t="shared" si="12"/>
        <v>332.52</v>
      </c>
      <c r="HV74" s="29">
        <f t="shared" si="12"/>
        <v>111.36</v>
      </c>
      <c r="HW74" s="29">
        <f t="shared" si="12"/>
        <v>0</v>
      </c>
      <c r="HX74" s="29">
        <f t="shared" si="12"/>
        <v>0</v>
      </c>
      <c r="HY74" s="29">
        <f t="shared" si="12"/>
        <v>240.34</v>
      </c>
      <c r="HZ74" s="29">
        <f t="shared" si="12"/>
        <v>0</v>
      </c>
      <c r="IA74" s="29">
        <f t="shared" si="12"/>
        <v>90</v>
      </c>
      <c r="IB74" s="29">
        <f t="shared" si="12"/>
        <v>11.7</v>
      </c>
      <c r="IC74" s="29">
        <f>SUM(IC63:IC72)</f>
        <v>0</v>
      </c>
      <c r="ID74" s="20">
        <f>SUM(HU78:IC78)-HT78</f>
        <v>0</v>
      </c>
      <c r="IE74" s="21" t="s">
        <v>691</v>
      </c>
      <c r="IF74" s="22"/>
      <c r="IG74" s="23"/>
      <c r="IH74" s="23"/>
      <c r="II74" s="23" t="s">
        <v>39</v>
      </c>
      <c r="IJ74" s="29">
        <f>SUM(IJ63:IJ72)</f>
        <v>0</v>
      </c>
      <c r="IK74" s="29">
        <f t="shared" si="12"/>
        <v>332.52</v>
      </c>
      <c r="IL74" s="29">
        <f t="shared" si="12"/>
        <v>111.36</v>
      </c>
      <c r="IM74" s="29">
        <f t="shared" si="12"/>
        <v>0</v>
      </c>
      <c r="IN74" s="29">
        <f t="shared" si="12"/>
        <v>0</v>
      </c>
      <c r="IO74" s="29">
        <f t="shared" si="12"/>
        <v>240.34</v>
      </c>
      <c r="IP74" s="29">
        <f t="shared" si="12"/>
        <v>0</v>
      </c>
      <c r="IQ74" s="29">
        <f t="shared" si="12"/>
        <v>90</v>
      </c>
      <c r="IR74" s="29">
        <f t="shared" si="12"/>
        <v>11.7</v>
      </c>
      <c r="IS74" s="29">
        <f>SUM(IS63:IS72)</f>
        <v>0</v>
      </c>
      <c r="IT74" s="20">
        <f>SUM(IK78:IS78)-IJ78</f>
        <v>0</v>
      </c>
    </row>
    <row r="75" spans="1:254" s="33" customFormat="1" ht="15">
      <c r="A75" s="21"/>
      <c r="B75" s="22"/>
      <c r="C75" s="23"/>
      <c r="D75" s="23"/>
      <c r="E75" s="23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0"/>
      <c r="Q75" s="21"/>
      <c r="R75" s="117"/>
      <c r="S75" s="23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0"/>
      <c r="AE75" s="21"/>
      <c r="AF75" s="22"/>
      <c r="AG75" s="23"/>
      <c r="AH75" s="23"/>
      <c r="AI75" s="23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0"/>
      <c r="AU75" s="21"/>
      <c r="AV75" s="22"/>
      <c r="AW75" s="23"/>
      <c r="AX75" s="23"/>
      <c r="AY75" s="23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0"/>
      <c r="BK75" s="21"/>
      <c r="BL75" s="22"/>
      <c r="BM75" s="23"/>
      <c r="BN75" s="23"/>
      <c r="BO75" s="23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0"/>
      <c r="CA75" s="21"/>
      <c r="CB75" s="22"/>
      <c r="CC75" s="23"/>
      <c r="CD75" s="23"/>
      <c r="CE75" s="23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0"/>
      <c r="CQ75" s="21"/>
      <c r="CR75" s="22"/>
      <c r="CS75" s="23"/>
      <c r="CT75" s="23"/>
      <c r="CU75" s="23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0"/>
      <c r="DG75" s="21"/>
      <c r="DH75" s="22"/>
      <c r="DI75" s="23"/>
      <c r="DJ75" s="23"/>
      <c r="DK75" s="23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0"/>
      <c r="DW75" s="21"/>
      <c r="DX75" s="22"/>
      <c r="DY75" s="23"/>
      <c r="DZ75" s="23"/>
      <c r="EA75" s="23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0"/>
      <c r="EM75" s="21"/>
      <c r="EN75" s="22"/>
      <c r="EO75" s="23"/>
      <c r="EP75" s="23"/>
      <c r="EQ75" s="23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0"/>
      <c r="FC75" s="21"/>
      <c r="FD75" s="22"/>
      <c r="FE75" s="23"/>
      <c r="FF75" s="23"/>
      <c r="FG75" s="23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0"/>
      <c r="FS75" s="21"/>
      <c r="FT75" s="22"/>
      <c r="FU75" s="23"/>
      <c r="FV75" s="23"/>
      <c r="FW75" s="23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0"/>
      <c r="GI75" s="21"/>
      <c r="GJ75" s="22"/>
      <c r="GK75" s="23"/>
      <c r="GL75" s="23"/>
      <c r="GM75" s="23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0"/>
      <c r="GY75" s="21"/>
      <c r="GZ75" s="22"/>
      <c r="HA75" s="23"/>
      <c r="HB75" s="23"/>
      <c r="HC75" s="23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0"/>
      <c r="HO75" s="21"/>
      <c r="HP75" s="22"/>
      <c r="HQ75" s="23"/>
      <c r="HR75" s="23"/>
      <c r="HS75" s="23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0"/>
      <c r="IE75" s="21"/>
      <c r="IF75" s="22"/>
      <c r="IG75" s="23"/>
      <c r="IH75" s="23"/>
      <c r="II75" s="23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0"/>
    </row>
    <row r="76" spans="1:18" s="33" customFormat="1" ht="15">
      <c r="A76" s="31" t="s">
        <v>703</v>
      </c>
      <c r="B76" s="32" t="s">
        <v>697</v>
      </c>
      <c r="C76" s="33" t="s">
        <v>29</v>
      </c>
      <c r="D76" s="33" t="s">
        <v>264</v>
      </c>
      <c r="E76" s="33" t="s">
        <v>521</v>
      </c>
      <c r="F76" s="34">
        <v>59</v>
      </c>
      <c r="G76" s="34"/>
      <c r="H76" s="34"/>
      <c r="I76" s="34">
        <v>59</v>
      </c>
      <c r="J76" s="34"/>
      <c r="K76" s="34"/>
      <c r="L76" s="34"/>
      <c r="M76" s="34"/>
      <c r="N76" s="34"/>
      <c r="O76" s="34"/>
      <c r="P76" s="20">
        <f t="shared" si="7"/>
        <v>0</v>
      </c>
      <c r="R76" s="117"/>
    </row>
    <row r="77" spans="1:18" s="33" customFormat="1" ht="15">
      <c r="A77" s="31" t="s">
        <v>703</v>
      </c>
      <c r="B77" s="32" t="s">
        <v>698</v>
      </c>
      <c r="C77" s="33" t="s">
        <v>29</v>
      </c>
      <c r="D77" s="33" t="s">
        <v>709</v>
      </c>
      <c r="E77" s="33" t="s">
        <v>196</v>
      </c>
      <c r="F77" s="34">
        <v>147</v>
      </c>
      <c r="G77" s="34"/>
      <c r="H77" s="34"/>
      <c r="I77" s="34"/>
      <c r="J77" s="34"/>
      <c r="K77" s="34">
        <f>10.5+14</f>
        <v>24.5</v>
      </c>
      <c r="L77" s="34"/>
      <c r="M77" s="34"/>
      <c r="N77" s="34"/>
      <c r="O77" s="34">
        <v>122.5</v>
      </c>
      <c r="P77" s="20">
        <f t="shared" si="7"/>
        <v>0</v>
      </c>
      <c r="R77" s="117"/>
    </row>
    <row r="78" spans="1:18" s="33" customFormat="1" ht="15">
      <c r="A78" s="31" t="s">
        <v>703</v>
      </c>
      <c r="B78" s="32" t="s">
        <v>699</v>
      </c>
      <c r="C78" s="33" t="s">
        <v>29</v>
      </c>
      <c r="D78" s="33" t="s">
        <v>168</v>
      </c>
      <c r="E78" s="33" t="s">
        <v>343</v>
      </c>
      <c r="F78" s="34">
        <v>392.44</v>
      </c>
      <c r="G78" s="34">
        <f>332.52-13.3</f>
        <v>319.21999999999997</v>
      </c>
      <c r="H78" s="34">
        <v>73.22</v>
      </c>
      <c r="I78" s="34"/>
      <c r="J78" s="34"/>
      <c r="K78" s="34"/>
      <c r="L78" s="34"/>
      <c r="M78" s="34"/>
      <c r="N78" s="34"/>
      <c r="O78" s="34"/>
      <c r="P78" s="20">
        <f t="shared" si="7"/>
        <v>0</v>
      </c>
      <c r="R78" s="117"/>
    </row>
    <row r="79" spans="1:18" s="33" customFormat="1" ht="15">
      <c r="A79" s="31" t="s">
        <v>703</v>
      </c>
      <c r="B79" s="32" t="s">
        <v>700</v>
      </c>
      <c r="C79" s="33" t="s">
        <v>29</v>
      </c>
      <c r="D79" s="33" t="s">
        <v>704</v>
      </c>
      <c r="E79" s="33" t="s">
        <v>659</v>
      </c>
      <c r="F79" s="34">
        <v>15.66</v>
      </c>
      <c r="G79" s="34"/>
      <c r="H79" s="34"/>
      <c r="I79" s="34"/>
      <c r="J79" s="34"/>
      <c r="K79" s="34">
        <v>2.61</v>
      </c>
      <c r="L79" s="34"/>
      <c r="M79" s="34"/>
      <c r="N79" s="34">
        <v>13.05</v>
      </c>
      <c r="O79" s="34"/>
      <c r="P79" s="20">
        <f t="shared" si="7"/>
        <v>0</v>
      </c>
      <c r="R79" s="117"/>
    </row>
    <row r="80" spans="1:18" s="33" customFormat="1" ht="15">
      <c r="A80" s="31" t="s">
        <v>703</v>
      </c>
      <c r="B80" s="32" t="s">
        <v>701</v>
      </c>
      <c r="C80" s="33" t="s">
        <v>29</v>
      </c>
      <c r="D80" s="33" t="s">
        <v>705</v>
      </c>
      <c r="E80" s="33" t="s">
        <v>706</v>
      </c>
      <c r="F80" s="34">
        <v>20</v>
      </c>
      <c r="G80" s="34"/>
      <c r="H80" s="34"/>
      <c r="I80" s="34"/>
      <c r="J80" s="34"/>
      <c r="K80" s="34"/>
      <c r="L80" s="34"/>
      <c r="M80" s="34"/>
      <c r="N80" s="34"/>
      <c r="O80" s="34">
        <v>20</v>
      </c>
      <c r="P80" s="20">
        <f t="shared" si="7"/>
        <v>0</v>
      </c>
      <c r="R80" s="117"/>
    </row>
    <row r="81" spans="1:18" s="33" customFormat="1" ht="15">
      <c r="A81" s="31" t="s">
        <v>703</v>
      </c>
      <c r="B81" s="32" t="s">
        <v>702</v>
      </c>
      <c r="C81" s="33" t="s">
        <v>29</v>
      </c>
      <c r="D81" s="33" t="s">
        <v>707</v>
      </c>
      <c r="E81" s="33" t="s">
        <v>708</v>
      </c>
      <c r="F81" s="34">
        <v>135</v>
      </c>
      <c r="G81" s="34"/>
      <c r="H81" s="34"/>
      <c r="I81" s="34"/>
      <c r="J81" s="34"/>
      <c r="K81" s="34"/>
      <c r="L81" s="34"/>
      <c r="M81" s="34"/>
      <c r="N81" s="34"/>
      <c r="O81" s="34">
        <v>135</v>
      </c>
      <c r="P81" s="20">
        <f t="shared" si="7"/>
        <v>0</v>
      </c>
      <c r="R81" s="117"/>
    </row>
    <row r="82" spans="1:18" s="33" customFormat="1" ht="15">
      <c r="A82" s="31" t="s">
        <v>714</v>
      </c>
      <c r="B82" s="32"/>
      <c r="C82" s="33" t="s">
        <v>29</v>
      </c>
      <c r="D82" s="33" t="s">
        <v>693</v>
      </c>
      <c r="E82" s="33" t="s">
        <v>694</v>
      </c>
      <c r="F82" s="34">
        <v>46.55</v>
      </c>
      <c r="G82" s="34">
        <v>46.55</v>
      </c>
      <c r="H82" s="34"/>
      <c r="I82" s="34"/>
      <c r="J82" s="34"/>
      <c r="K82" s="34"/>
      <c r="L82" s="34"/>
      <c r="M82" s="34"/>
      <c r="N82" s="34"/>
      <c r="O82" s="34"/>
      <c r="P82" s="20">
        <f>SUM(G82:O82)-F82</f>
        <v>0</v>
      </c>
      <c r="R82" s="117"/>
    </row>
    <row r="83" spans="1:18" s="33" customFormat="1" ht="15">
      <c r="A83" s="31"/>
      <c r="B83" s="32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20">
        <f t="shared" si="7"/>
        <v>0</v>
      </c>
      <c r="R83" s="117"/>
    </row>
    <row r="84" spans="1:16" s="23" customFormat="1" ht="12.75">
      <c r="A84" s="21" t="s">
        <v>47</v>
      </c>
      <c r="B84" s="22"/>
      <c r="E84" s="23" t="s">
        <v>39</v>
      </c>
      <c r="F84" s="29">
        <f>SUM(F75:F83)</f>
        <v>815.65</v>
      </c>
      <c r="G84" s="29">
        <f aca="true" t="shared" si="13" ref="G84:O84">SUM(G75:G83)</f>
        <v>365.77</v>
      </c>
      <c r="H84" s="29">
        <f t="shared" si="13"/>
        <v>73.22</v>
      </c>
      <c r="I84" s="29">
        <f t="shared" si="13"/>
        <v>59</v>
      </c>
      <c r="J84" s="29">
        <f t="shared" si="13"/>
        <v>0</v>
      </c>
      <c r="K84" s="29">
        <f t="shared" si="13"/>
        <v>27.11</v>
      </c>
      <c r="L84" s="29">
        <f t="shared" si="13"/>
        <v>0</v>
      </c>
      <c r="M84" s="29">
        <f t="shared" si="13"/>
        <v>0</v>
      </c>
      <c r="N84" s="29">
        <f t="shared" si="13"/>
        <v>13.05</v>
      </c>
      <c r="O84" s="29">
        <f t="shared" si="13"/>
        <v>277.5</v>
      </c>
      <c r="P84" s="20">
        <f>SUM(G84:O84)-F84</f>
        <v>0</v>
      </c>
    </row>
    <row r="85" spans="1:16" s="33" customFormat="1" ht="12.75">
      <c r="A85" s="33" t="s">
        <v>734</v>
      </c>
      <c r="B85" s="32" t="s">
        <v>736</v>
      </c>
      <c r="C85" s="33" t="s">
        <v>29</v>
      </c>
      <c r="D85" s="33" t="s">
        <v>33</v>
      </c>
      <c r="E85" s="33" t="s">
        <v>694</v>
      </c>
      <c r="F85" s="34">
        <v>117.6</v>
      </c>
      <c r="G85" s="34">
        <v>117.6</v>
      </c>
      <c r="H85" s="34"/>
      <c r="I85" s="34"/>
      <c r="J85" s="34"/>
      <c r="K85" s="34"/>
      <c r="L85" s="34"/>
      <c r="M85" s="34"/>
      <c r="N85" s="34"/>
      <c r="O85" s="34"/>
      <c r="P85" s="20">
        <f aca="true" t="shared" si="14" ref="P85:P100">SUM(G85:O85)-F85</f>
        <v>0</v>
      </c>
    </row>
    <row r="86" spans="1:16" s="33" customFormat="1" ht="12.75">
      <c r="A86" s="31" t="s">
        <v>734</v>
      </c>
      <c r="B86" s="32" t="s">
        <v>725</v>
      </c>
      <c r="C86" s="33" t="s">
        <v>29</v>
      </c>
      <c r="D86" s="33" t="s">
        <v>168</v>
      </c>
      <c r="E86" s="33" t="s">
        <v>343</v>
      </c>
      <c r="F86" s="34">
        <v>387.23</v>
      </c>
      <c r="G86" s="34">
        <f>340.01-33.6</f>
        <v>306.40999999999997</v>
      </c>
      <c r="H86" s="34">
        <v>80.82</v>
      </c>
      <c r="I86" s="34"/>
      <c r="J86" s="34"/>
      <c r="K86" s="34"/>
      <c r="L86" s="34"/>
      <c r="M86" s="34"/>
      <c r="N86" s="34"/>
      <c r="O86" s="34"/>
      <c r="P86" s="20">
        <f>SUM(G86:O86)-F86</f>
        <v>0</v>
      </c>
    </row>
    <row r="87" spans="1:16" s="33" customFormat="1" ht="12.75">
      <c r="A87" s="31" t="s">
        <v>734</v>
      </c>
      <c r="B87" s="32" t="s">
        <v>726</v>
      </c>
      <c r="C87" s="33" t="s">
        <v>29</v>
      </c>
      <c r="D87" s="33" t="s">
        <v>704</v>
      </c>
      <c r="E87" s="33" t="s">
        <v>659</v>
      </c>
      <c r="F87" s="34">
        <v>29.88</v>
      </c>
      <c r="G87" s="34"/>
      <c r="H87" s="34"/>
      <c r="I87" s="34"/>
      <c r="J87" s="34"/>
      <c r="K87" s="34">
        <v>4.98</v>
      </c>
      <c r="L87" s="34"/>
      <c r="M87" s="34"/>
      <c r="N87" s="34">
        <v>24.9</v>
      </c>
      <c r="O87" s="34"/>
      <c r="P87" s="20">
        <f t="shared" si="14"/>
        <v>0</v>
      </c>
    </row>
    <row r="88" spans="1:16" s="33" customFormat="1" ht="12.75">
      <c r="A88" s="31" t="s">
        <v>734</v>
      </c>
      <c r="B88" s="32" t="s">
        <v>727</v>
      </c>
      <c r="C88" s="33" t="s">
        <v>29</v>
      </c>
      <c r="D88" s="33" t="s">
        <v>3</v>
      </c>
      <c r="E88" s="33" t="s">
        <v>735</v>
      </c>
      <c r="F88" s="34">
        <v>1046.36</v>
      </c>
      <c r="G88" s="34"/>
      <c r="H88" s="34"/>
      <c r="I88" s="34"/>
      <c r="J88" s="34" t="s">
        <v>470</v>
      </c>
      <c r="K88" s="34"/>
      <c r="L88" s="34"/>
      <c r="M88" s="34"/>
      <c r="N88" s="34"/>
      <c r="O88" s="34">
        <v>1046.36</v>
      </c>
      <c r="P88" s="20">
        <f t="shared" si="14"/>
        <v>0</v>
      </c>
    </row>
    <row r="89" spans="1:16" s="33" customFormat="1" ht="19.5" customHeight="1">
      <c r="A89" s="31" t="s">
        <v>734</v>
      </c>
      <c r="B89" s="32" t="s">
        <v>728</v>
      </c>
      <c r="C89" s="33" t="s">
        <v>29</v>
      </c>
      <c r="D89" s="33" t="s">
        <v>737</v>
      </c>
      <c r="E89" s="33" t="s">
        <v>738</v>
      </c>
      <c r="F89" s="34">
        <v>90</v>
      </c>
      <c r="G89" s="34"/>
      <c r="H89" s="34"/>
      <c r="I89" s="34"/>
      <c r="J89" s="34"/>
      <c r="K89" s="34"/>
      <c r="L89" s="34"/>
      <c r="M89" s="34"/>
      <c r="N89" s="34"/>
      <c r="O89" s="34">
        <v>90</v>
      </c>
      <c r="P89" s="20">
        <f t="shared" si="14"/>
        <v>0</v>
      </c>
    </row>
    <row r="90" spans="1:16" s="33" customFormat="1" ht="12.75">
      <c r="A90" s="31" t="s">
        <v>734</v>
      </c>
      <c r="B90" s="32" t="s">
        <v>729</v>
      </c>
      <c r="C90" s="33" t="s">
        <v>29</v>
      </c>
      <c r="D90" s="33" t="s">
        <v>3</v>
      </c>
      <c r="E90" s="33" t="s">
        <v>739</v>
      </c>
      <c r="F90" s="34">
        <v>331.6</v>
      </c>
      <c r="G90" s="34"/>
      <c r="H90" s="34"/>
      <c r="I90" s="34"/>
      <c r="J90" s="34"/>
      <c r="K90" s="34"/>
      <c r="L90" s="34"/>
      <c r="M90" s="34"/>
      <c r="N90" s="34"/>
      <c r="O90" s="34">
        <v>331.6</v>
      </c>
      <c r="P90" s="20">
        <f t="shared" si="14"/>
        <v>0</v>
      </c>
    </row>
    <row r="91" spans="1:16" s="33" customFormat="1" ht="12.75">
      <c r="A91" s="31" t="s">
        <v>734</v>
      </c>
      <c r="B91" s="32" t="s">
        <v>730</v>
      </c>
      <c r="C91" s="33" t="s">
        <v>29</v>
      </c>
      <c r="D91" s="33" t="s">
        <v>740</v>
      </c>
      <c r="E91" s="33" t="s">
        <v>741</v>
      </c>
      <c r="F91" s="34">
        <v>2004.43</v>
      </c>
      <c r="G91" s="34"/>
      <c r="H91" s="34"/>
      <c r="I91" s="34"/>
      <c r="J91" s="34"/>
      <c r="K91" s="34"/>
      <c r="L91" s="34"/>
      <c r="M91" s="34"/>
      <c r="N91" s="34"/>
      <c r="O91" s="34">
        <v>2004.43</v>
      </c>
      <c r="P91" s="20">
        <f t="shared" si="14"/>
        <v>0</v>
      </c>
    </row>
    <row r="92" spans="1:16" s="33" customFormat="1" ht="12.75">
      <c r="A92" s="31" t="s">
        <v>734</v>
      </c>
      <c r="B92" s="32" t="s">
        <v>731</v>
      </c>
      <c r="C92" s="33" t="s">
        <v>29</v>
      </c>
      <c r="D92" s="33" t="s">
        <v>742</v>
      </c>
      <c r="E92" s="33" t="s">
        <v>743</v>
      </c>
      <c r="F92" s="34">
        <v>66</v>
      </c>
      <c r="G92" s="34"/>
      <c r="H92" s="34"/>
      <c r="I92" s="34">
        <v>55</v>
      </c>
      <c r="J92" s="34"/>
      <c r="K92" s="34">
        <v>11</v>
      </c>
      <c r="L92" s="34"/>
      <c r="M92" s="34"/>
      <c r="N92" s="34"/>
      <c r="O92" s="34"/>
      <c r="P92" s="20">
        <f t="shared" si="14"/>
        <v>0</v>
      </c>
    </row>
    <row r="93" spans="1:16" s="33" customFormat="1" ht="12.75">
      <c r="A93" s="31" t="s">
        <v>734</v>
      </c>
      <c r="B93" s="32" t="s">
        <v>732</v>
      </c>
      <c r="C93" s="33" t="s">
        <v>29</v>
      </c>
      <c r="D93" s="33" t="s">
        <v>253</v>
      </c>
      <c r="E93" s="33" t="s">
        <v>744</v>
      </c>
      <c r="F93" s="34">
        <v>59.95</v>
      </c>
      <c r="G93" s="34"/>
      <c r="H93" s="34"/>
      <c r="I93" s="34"/>
      <c r="J93" s="34"/>
      <c r="K93" s="34"/>
      <c r="L93" s="34"/>
      <c r="M93" s="34"/>
      <c r="N93" s="34"/>
      <c r="O93" s="34">
        <v>59.95</v>
      </c>
      <c r="P93" s="20">
        <f t="shared" si="14"/>
        <v>0</v>
      </c>
    </row>
    <row r="94" spans="1:16" s="33" customFormat="1" ht="12.75">
      <c r="A94" s="31" t="s">
        <v>734</v>
      </c>
      <c r="B94" s="32" t="s">
        <v>733</v>
      </c>
      <c r="C94" s="33" t="s">
        <v>29</v>
      </c>
      <c r="D94" s="33" t="s">
        <v>704</v>
      </c>
      <c r="E94" s="33" t="s">
        <v>659</v>
      </c>
      <c r="F94" s="34">
        <v>13.5</v>
      </c>
      <c r="G94" s="34"/>
      <c r="H94" s="34"/>
      <c r="I94" s="34"/>
      <c r="J94" s="34"/>
      <c r="K94" s="34">
        <v>2.25</v>
      </c>
      <c r="L94" s="34"/>
      <c r="M94" s="34"/>
      <c r="N94" s="34">
        <v>11.25</v>
      </c>
      <c r="O94" s="34"/>
      <c r="P94" s="20">
        <f t="shared" si="14"/>
        <v>0</v>
      </c>
    </row>
    <row r="95" spans="1:16" s="33" customFormat="1" ht="12.75">
      <c r="A95" s="31"/>
      <c r="B95" s="32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20">
        <f t="shared" si="14"/>
        <v>0</v>
      </c>
    </row>
    <row r="96" spans="1:16" s="33" customFormat="1" ht="12.75">
      <c r="A96" s="31"/>
      <c r="B96" s="32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20"/>
    </row>
    <row r="97" spans="1:16" s="33" customFormat="1" ht="12.75">
      <c r="A97" s="31"/>
      <c r="B97" s="32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20"/>
    </row>
    <row r="98" spans="1:16" s="33" customFormat="1" ht="12.75">
      <c r="A98" s="31"/>
      <c r="B98" s="32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20"/>
    </row>
    <row r="99" spans="1:16" s="33" customFormat="1" ht="12.75">
      <c r="A99" s="31"/>
      <c r="B99" s="32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20"/>
    </row>
    <row r="100" spans="1:16" s="33" customFormat="1" ht="12.75">
      <c r="A100" s="100" t="s">
        <v>547</v>
      </c>
      <c r="B100" s="32"/>
      <c r="F100" s="99">
        <f>SUM(F85:F98)</f>
        <v>4146.55</v>
      </c>
      <c r="G100" s="99">
        <f aca="true" t="shared" si="15" ref="G100:O100">SUM(G85:G98)</f>
        <v>424.01</v>
      </c>
      <c r="H100" s="99">
        <f t="shared" si="15"/>
        <v>80.82</v>
      </c>
      <c r="I100" s="99">
        <f>SUM(I85:I98)</f>
        <v>55</v>
      </c>
      <c r="J100" s="99">
        <f t="shared" si="15"/>
        <v>0</v>
      </c>
      <c r="K100" s="99">
        <f t="shared" si="15"/>
        <v>18.23</v>
      </c>
      <c r="L100" s="99">
        <f t="shared" si="15"/>
        <v>0</v>
      </c>
      <c r="M100" s="99">
        <f t="shared" si="15"/>
        <v>0</v>
      </c>
      <c r="N100" s="99">
        <f t="shared" si="15"/>
        <v>36.15</v>
      </c>
      <c r="O100" s="99">
        <f t="shared" si="15"/>
        <v>3532.34</v>
      </c>
      <c r="P100" s="20">
        <f t="shared" si="14"/>
        <v>0</v>
      </c>
    </row>
    <row r="101" spans="1:16" s="33" customFormat="1" ht="12.75">
      <c r="A101" s="31"/>
      <c r="B101" s="32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20"/>
    </row>
    <row r="102" spans="1:16" s="33" customFormat="1" ht="12.75">
      <c r="A102" s="31"/>
      <c r="B102" s="32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20"/>
    </row>
    <row r="103" spans="1:16" s="33" customFormat="1" ht="12.75">
      <c r="A103" s="31"/>
      <c r="B103" s="32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20"/>
    </row>
    <row r="104" spans="1:17" s="33" customFormat="1" ht="12.75">
      <c r="A104" s="31"/>
      <c r="B104" s="32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20"/>
      <c r="Q104" s="10"/>
    </row>
    <row r="105" spans="1:16" s="33" customFormat="1" ht="12.75">
      <c r="A105" s="31"/>
      <c r="B105" s="32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20"/>
    </row>
    <row r="106" spans="1:16" ht="12.75">
      <c r="A106" s="100" t="s">
        <v>548</v>
      </c>
      <c r="F106" s="10">
        <f>SUM(F5:F101)/2</f>
        <v>56984.909999999996</v>
      </c>
      <c r="G106" s="10">
        <f>SUM(G6:G100)/2</f>
        <v>0</v>
      </c>
      <c r="H106" s="10">
        <f>SUM(H5:H101)/2</f>
        <v>0</v>
      </c>
      <c r="I106" s="10">
        <f aca="true" t="shared" si="16" ref="I106:O106">SUM(I5:I101)/2</f>
        <v>56984.909999999996</v>
      </c>
      <c r="J106" s="10">
        <f t="shared" si="16"/>
        <v>56984.909999999996</v>
      </c>
      <c r="K106" s="10">
        <f t="shared" si="16"/>
        <v>56984.909999999996</v>
      </c>
      <c r="L106" s="10">
        <f t="shared" si="16"/>
        <v>56984.909999999996</v>
      </c>
      <c r="M106" s="10">
        <f t="shared" si="16"/>
        <v>56984.909999999996</v>
      </c>
      <c r="N106" s="10">
        <f t="shared" si="16"/>
        <v>56984.909999999996</v>
      </c>
      <c r="O106" s="10">
        <f t="shared" si="16"/>
        <v>37499.63</v>
      </c>
      <c r="P106" s="10">
        <f>F106-SUM(G106:O106)</f>
        <v>0</v>
      </c>
    </row>
    <row r="107" spans="4:16" ht="12.75">
      <c r="D107" s="28"/>
      <c r="P107" s="10"/>
    </row>
    <row r="108" spans="1:16" s="28" customFormat="1" ht="12.75">
      <c r="A108" s="24"/>
      <c r="B108" s="25"/>
      <c r="D108" s="26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29"/>
    </row>
    <row r="114" ht="19.5" customHeight="1">
      <c r="J114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2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U35" sqref="U35"/>
    </sheetView>
  </sheetViews>
  <sheetFormatPr defaultColWidth="9.140625" defaultRowHeight="12.75"/>
  <cols>
    <col min="1" max="1" width="8.140625" style="24" customWidth="1"/>
    <col min="2" max="2" width="8.28125" style="25" bestFit="1" customWidth="1"/>
    <col min="3" max="3" width="7.421875" style="26" customWidth="1"/>
    <col min="4" max="4" width="17.28125" style="26" customWidth="1"/>
    <col min="5" max="5" width="22.00390625" style="26" customWidth="1"/>
    <col min="6" max="6" width="8.7109375" style="10" customWidth="1"/>
    <col min="7" max="8" width="8.421875" style="10" customWidth="1"/>
    <col min="9" max="9" width="8.8515625" style="10" customWidth="1"/>
    <col min="10" max="10" width="12.28125" style="10" bestFit="1" customWidth="1"/>
    <col min="11" max="11" width="12.00390625" style="10" customWidth="1"/>
    <col min="12" max="12" width="7.421875" style="10" customWidth="1"/>
    <col min="13" max="13" width="9.140625" style="10" customWidth="1"/>
    <col min="14" max="16384" width="9.140625" style="26" customWidth="1"/>
  </cols>
  <sheetData>
    <row r="1" spans="1:13" s="16" customFormat="1" ht="24" customHeight="1">
      <c r="A1" s="15" t="s">
        <v>53</v>
      </c>
      <c r="B1" s="13"/>
      <c r="F1" s="8"/>
      <c r="G1" s="8"/>
      <c r="H1" s="8"/>
      <c r="I1" s="8"/>
      <c r="J1" s="8"/>
      <c r="K1" s="8"/>
      <c r="L1" s="8"/>
      <c r="M1" s="8"/>
    </row>
    <row r="2" spans="1:13" s="18" customFormat="1" ht="12.75" customHeight="1">
      <c r="A2" s="17" t="s">
        <v>0</v>
      </c>
      <c r="B2" s="14" t="s">
        <v>20</v>
      </c>
      <c r="D2" s="18" t="s">
        <v>21</v>
      </c>
      <c r="E2" s="18" t="s">
        <v>22</v>
      </c>
      <c r="F2" s="9" t="s">
        <v>25</v>
      </c>
      <c r="G2" s="9" t="s">
        <v>33</v>
      </c>
      <c r="H2" s="9" t="s">
        <v>68</v>
      </c>
      <c r="I2" s="9" t="s">
        <v>19</v>
      </c>
      <c r="J2" s="9" t="s">
        <v>34</v>
      </c>
      <c r="K2" s="9" t="s">
        <v>16</v>
      </c>
      <c r="L2" s="9" t="s">
        <v>23</v>
      </c>
      <c r="M2" s="9" t="s">
        <v>50</v>
      </c>
    </row>
    <row r="3" spans="1:13" s="18" customFormat="1" ht="12.75">
      <c r="A3" s="17"/>
      <c r="B3" s="14" t="s">
        <v>24</v>
      </c>
      <c r="C3" s="18" t="s">
        <v>28</v>
      </c>
      <c r="F3" s="9" t="s">
        <v>26</v>
      </c>
      <c r="G3" s="9"/>
      <c r="H3" s="9"/>
      <c r="I3" s="9"/>
      <c r="J3" s="9"/>
      <c r="K3" s="9"/>
      <c r="L3" s="9"/>
      <c r="M3" s="9" t="s">
        <v>51</v>
      </c>
    </row>
    <row r="4" spans="1:13" s="18" customFormat="1" ht="12.75">
      <c r="A4" s="17"/>
      <c r="B4" s="14"/>
      <c r="F4" s="9"/>
      <c r="G4" s="9"/>
      <c r="H4" s="9"/>
      <c r="I4" s="9"/>
      <c r="J4" s="9"/>
      <c r="K4" s="9"/>
      <c r="L4" s="9"/>
      <c r="M4" s="9"/>
    </row>
    <row r="5" spans="1:13" s="20" customFormat="1" ht="12.75">
      <c r="A5" s="19" t="s">
        <v>54</v>
      </c>
      <c r="B5" s="12" t="s">
        <v>55</v>
      </c>
      <c r="C5" s="20" t="s">
        <v>29</v>
      </c>
      <c r="D5" s="20" t="s">
        <v>66</v>
      </c>
      <c r="E5" s="20" t="s">
        <v>67</v>
      </c>
      <c r="F5" s="11">
        <v>215.02</v>
      </c>
      <c r="G5" s="11">
        <v>160.1</v>
      </c>
      <c r="H5" s="11"/>
      <c r="I5" s="11">
        <v>54.92</v>
      </c>
      <c r="J5" s="11"/>
      <c r="K5" s="11"/>
      <c r="L5" s="11"/>
      <c r="M5" s="11"/>
    </row>
    <row r="6" spans="1:13" s="20" customFormat="1" ht="12.75">
      <c r="A6" s="19" t="s">
        <v>54</v>
      </c>
      <c r="B6" s="12" t="s">
        <v>56</v>
      </c>
      <c r="C6" s="20" t="s">
        <v>29</v>
      </c>
      <c r="D6" s="20" t="s">
        <v>37</v>
      </c>
      <c r="E6" s="20" t="s">
        <v>69</v>
      </c>
      <c r="F6" s="11">
        <v>40</v>
      </c>
      <c r="G6" s="11"/>
      <c r="H6" s="11">
        <v>40</v>
      </c>
      <c r="I6" s="11"/>
      <c r="J6" s="11"/>
      <c r="K6" s="11"/>
      <c r="L6" s="11"/>
      <c r="M6" s="11"/>
    </row>
    <row r="7" spans="1:13" s="20" customFormat="1" ht="12.75">
      <c r="A7" s="19" t="s">
        <v>54</v>
      </c>
      <c r="B7" s="12" t="s">
        <v>57</v>
      </c>
      <c r="C7" s="20" t="s">
        <v>29</v>
      </c>
      <c r="D7" s="20" t="s">
        <v>3</v>
      </c>
      <c r="E7" s="20" t="s">
        <v>86</v>
      </c>
      <c r="F7" s="11">
        <v>349.44</v>
      </c>
      <c r="G7" s="11"/>
      <c r="H7" s="11"/>
      <c r="I7" s="11"/>
      <c r="J7" s="11"/>
      <c r="K7" s="11"/>
      <c r="L7" s="11">
        <v>58.24</v>
      </c>
      <c r="M7" s="11">
        <v>291.2</v>
      </c>
    </row>
    <row r="8" spans="1:13" s="20" customFormat="1" ht="12.75">
      <c r="A8" s="19" t="s">
        <v>54</v>
      </c>
      <c r="B8" s="12" t="s">
        <v>58</v>
      </c>
      <c r="C8" s="20" t="s">
        <v>29</v>
      </c>
      <c r="D8" s="20" t="s">
        <v>38</v>
      </c>
      <c r="E8" s="20" t="s">
        <v>15</v>
      </c>
      <c r="F8" s="11">
        <v>151.11</v>
      </c>
      <c r="G8" s="11"/>
      <c r="H8" s="11"/>
      <c r="I8" s="11"/>
      <c r="J8" s="11">
        <v>151.11</v>
      </c>
      <c r="K8" s="11"/>
      <c r="L8" s="11"/>
      <c r="M8" s="11"/>
    </row>
    <row r="9" spans="1:13" s="20" customFormat="1" ht="12.75">
      <c r="A9" s="19" t="s">
        <v>54</v>
      </c>
      <c r="B9" s="12" t="s">
        <v>59</v>
      </c>
      <c r="C9" s="20" t="s">
        <v>29</v>
      </c>
      <c r="D9" s="20" t="s">
        <v>11</v>
      </c>
      <c r="E9" s="20" t="s">
        <v>15</v>
      </c>
      <c r="F9" s="11">
        <v>25</v>
      </c>
      <c r="G9" s="11"/>
      <c r="H9" s="11"/>
      <c r="I9" s="11"/>
      <c r="J9" s="11">
        <v>25</v>
      </c>
      <c r="K9" s="11"/>
      <c r="L9" s="11"/>
      <c r="M9" s="11"/>
    </row>
    <row r="10" spans="1:13" s="20" customFormat="1" ht="12.75">
      <c r="A10" s="19" t="s">
        <v>54</v>
      </c>
      <c r="B10" s="12" t="s">
        <v>60</v>
      </c>
      <c r="C10" s="20" t="s">
        <v>29</v>
      </c>
      <c r="D10" s="20" t="s">
        <v>70</v>
      </c>
      <c r="E10" s="20" t="s">
        <v>83</v>
      </c>
      <c r="F10" s="11">
        <v>10</v>
      </c>
      <c r="G10" s="11"/>
      <c r="H10" s="11"/>
      <c r="I10" s="11"/>
      <c r="J10" s="11"/>
      <c r="K10" s="11"/>
      <c r="L10" s="11"/>
      <c r="M10" s="11">
        <v>10</v>
      </c>
    </row>
    <row r="11" spans="1:13" s="20" customFormat="1" ht="12.75">
      <c r="A11" s="19" t="s">
        <v>54</v>
      </c>
      <c r="B11" s="12" t="s">
        <v>61</v>
      </c>
      <c r="C11" s="20" t="s">
        <v>29</v>
      </c>
      <c r="D11" s="20" t="s">
        <v>71</v>
      </c>
      <c r="E11" s="20" t="s">
        <v>84</v>
      </c>
      <c r="F11" s="11">
        <v>142</v>
      </c>
      <c r="G11" s="11"/>
      <c r="H11" s="11"/>
      <c r="I11" s="11">
        <v>142</v>
      </c>
      <c r="J11" s="11"/>
      <c r="K11" s="11"/>
      <c r="L11" s="11"/>
      <c r="M11" s="11"/>
    </row>
    <row r="12" spans="1:13" s="20" customFormat="1" ht="12.75">
      <c r="A12" s="19" t="s">
        <v>54</v>
      </c>
      <c r="B12" s="12" t="s">
        <v>62</v>
      </c>
      <c r="C12" s="20" t="s">
        <v>29</v>
      </c>
      <c r="D12" s="20" t="s">
        <v>71</v>
      </c>
      <c r="E12" s="20" t="s">
        <v>8</v>
      </c>
      <c r="F12" s="11">
        <v>100</v>
      </c>
      <c r="G12" s="11"/>
      <c r="H12" s="11"/>
      <c r="I12" s="11"/>
      <c r="J12" s="11"/>
      <c r="K12" s="11">
        <v>100</v>
      </c>
      <c r="L12" s="11"/>
      <c r="M12" s="11"/>
    </row>
    <row r="13" spans="1:13" s="20" customFormat="1" ht="12.75">
      <c r="A13" s="19" t="s">
        <v>54</v>
      </c>
      <c r="B13" s="12" t="s">
        <v>63</v>
      </c>
      <c r="C13" s="20" t="s">
        <v>29</v>
      </c>
      <c r="D13" s="20" t="s">
        <v>72</v>
      </c>
      <c r="E13" s="20" t="s">
        <v>8</v>
      </c>
      <c r="F13" s="11">
        <v>100</v>
      </c>
      <c r="G13" s="11"/>
      <c r="H13" s="11"/>
      <c r="I13" s="11"/>
      <c r="J13" s="11"/>
      <c r="K13" s="11">
        <v>100</v>
      </c>
      <c r="L13" s="11"/>
      <c r="M13" s="11"/>
    </row>
    <row r="14" spans="1:13" s="20" customFormat="1" ht="12.75">
      <c r="A14" s="19" t="s">
        <v>54</v>
      </c>
      <c r="B14" s="12" t="s">
        <v>64</v>
      </c>
      <c r="C14" s="20" t="s">
        <v>29</v>
      </c>
      <c r="D14" s="20" t="s">
        <v>73</v>
      </c>
      <c r="E14" s="20" t="s">
        <v>8</v>
      </c>
      <c r="F14" s="11">
        <v>100</v>
      </c>
      <c r="G14" s="11"/>
      <c r="H14" s="11"/>
      <c r="I14" s="11"/>
      <c r="J14" s="11"/>
      <c r="K14" s="11">
        <v>100</v>
      </c>
      <c r="L14" s="11"/>
      <c r="M14" s="11"/>
    </row>
    <row r="15" spans="1:13" s="20" customFormat="1" ht="12.75">
      <c r="A15" s="19" t="s">
        <v>54</v>
      </c>
      <c r="B15" s="12" t="s">
        <v>65</v>
      </c>
      <c r="C15" s="20" t="s">
        <v>29</v>
      </c>
      <c r="D15" s="20" t="s">
        <v>14</v>
      </c>
      <c r="E15" s="20" t="s">
        <v>8</v>
      </c>
      <c r="F15" s="11">
        <v>100</v>
      </c>
      <c r="G15" s="11"/>
      <c r="H15" s="11"/>
      <c r="I15" s="11"/>
      <c r="J15" s="11"/>
      <c r="K15" s="11">
        <v>100</v>
      </c>
      <c r="L15" s="11"/>
      <c r="M15" s="11"/>
    </row>
    <row r="16" spans="1:13" s="20" customFormat="1" ht="12.75">
      <c r="A16" s="19" t="s">
        <v>54</v>
      </c>
      <c r="B16" s="12" t="s">
        <v>82</v>
      </c>
      <c r="C16" s="20" t="s">
        <v>29</v>
      </c>
      <c r="D16" s="20" t="s">
        <v>74</v>
      </c>
      <c r="E16" s="20" t="s">
        <v>8</v>
      </c>
      <c r="F16" s="11">
        <v>100</v>
      </c>
      <c r="G16" s="11"/>
      <c r="H16" s="11"/>
      <c r="I16" s="11"/>
      <c r="J16" s="11"/>
      <c r="K16" s="11">
        <v>100</v>
      </c>
      <c r="L16" s="11"/>
      <c r="M16" s="11"/>
    </row>
    <row r="17" spans="1:13" s="20" customFormat="1" ht="12.75">
      <c r="A17" s="19" t="s">
        <v>54</v>
      </c>
      <c r="B17" s="12" t="s">
        <v>78</v>
      </c>
      <c r="C17" s="20" t="s">
        <v>29</v>
      </c>
      <c r="D17" s="20" t="s">
        <v>75</v>
      </c>
      <c r="E17" s="20" t="s">
        <v>8</v>
      </c>
      <c r="F17" s="11">
        <v>400</v>
      </c>
      <c r="G17" s="11"/>
      <c r="H17" s="11"/>
      <c r="I17" s="11"/>
      <c r="J17" s="11"/>
      <c r="K17" s="11">
        <v>400</v>
      </c>
      <c r="L17" s="11"/>
      <c r="M17" s="11"/>
    </row>
    <row r="18" spans="1:13" s="20" customFormat="1" ht="12.75">
      <c r="A18" s="19" t="s">
        <v>54</v>
      </c>
      <c r="B18" s="12" t="s">
        <v>79</v>
      </c>
      <c r="C18" s="20" t="s">
        <v>29</v>
      </c>
      <c r="D18" s="20" t="s">
        <v>76</v>
      </c>
      <c r="E18" s="20" t="s">
        <v>8</v>
      </c>
      <c r="F18" s="11">
        <v>143.99</v>
      </c>
      <c r="G18" s="11"/>
      <c r="H18" s="11"/>
      <c r="I18" s="11"/>
      <c r="J18" s="11"/>
      <c r="K18" s="11">
        <v>143.99</v>
      </c>
      <c r="L18" s="11"/>
      <c r="M18" s="11"/>
    </row>
    <row r="19" spans="1:13" s="20" customFormat="1" ht="12.75">
      <c r="A19" s="19" t="s">
        <v>54</v>
      </c>
      <c r="B19" s="12" t="s">
        <v>80</v>
      </c>
      <c r="C19" s="20" t="s">
        <v>29</v>
      </c>
      <c r="D19" s="20" t="s">
        <v>77</v>
      </c>
      <c r="E19" s="20" t="s">
        <v>85</v>
      </c>
      <c r="F19" s="11">
        <v>20</v>
      </c>
      <c r="G19" s="11"/>
      <c r="H19" s="11"/>
      <c r="I19" s="11"/>
      <c r="J19" s="11"/>
      <c r="K19" s="11"/>
      <c r="L19" s="11"/>
      <c r="M19" s="11">
        <v>20</v>
      </c>
    </row>
    <row r="20" spans="1:13" s="20" customFormat="1" ht="12.75">
      <c r="A20" s="19" t="s">
        <v>54</v>
      </c>
      <c r="B20" s="12" t="s">
        <v>81</v>
      </c>
      <c r="C20" s="20" t="s">
        <v>29</v>
      </c>
      <c r="D20" s="20" t="s">
        <v>3</v>
      </c>
      <c r="E20" s="20" t="s">
        <v>87</v>
      </c>
      <c r="F20" s="11">
        <v>72</v>
      </c>
      <c r="G20" s="11"/>
      <c r="H20" s="11"/>
      <c r="I20" s="11"/>
      <c r="J20" s="11"/>
      <c r="K20" s="11"/>
      <c r="L20" s="11">
        <v>12</v>
      </c>
      <c r="M20" s="11">
        <v>60</v>
      </c>
    </row>
    <row r="21" spans="1:13" s="20" customFormat="1" ht="12.75">
      <c r="A21" s="19"/>
      <c r="B21" s="12"/>
      <c r="F21" s="11"/>
      <c r="G21" s="11"/>
      <c r="H21" s="11"/>
      <c r="I21" s="11"/>
      <c r="J21" s="11"/>
      <c r="K21" s="11"/>
      <c r="L21" s="11"/>
      <c r="M21" s="11"/>
    </row>
    <row r="22" spans="1:15" s="23" customFormat="1" ht="12.75">
      <c r="A22" s="21" t="s">
        <v>42</v>
      </c>
      <c r="B22" s="22"/>
      <c r="E22" s="23" t="s">
        <v>39</v>
      </c>
      <c r="F22" s="29">
        <f aca="true" t="shared" si="0" ref="F22:M22">SUM(F4:F20)</f>
        <v>2068.5600000000004</v>
      </c>
      <c r="G22" s="29">
        <f t="shared" si="0"/>
        <v>160.1</v>
      </c>
      <c r="H22" s="29">
        <f t="shared" si="0"/>
        <v>40</v>
      </c>
      <c r="I22" s="29">
        <f t="shared" si="0"/>
        <v>196.92000000000002</v>
      </c>
      <c r="J22" s="29">
        <f t="shared" si="0"/>
        <v>176.11</v>
      </c>
      <c r="K22" s="29">
        <f t="shared" si="0"/>
        <v>1043.99</v>
      </c>
      <c r="L22" s="29">
        <f t="shared" si="0"/>
        <v>70.24000000000001</v>
      </c>
      <c r="M22" s="29">
        <f t="shared" si="0"/>
        <v>381.2</v>
      </c>
      <c r="O22" s="23">
        <f>SUM(G22:M22)</f>
        <v>2068.56</v>
      </c>
    </row>
    <row r="23" spans="1:13" s="33" customFormat="1" ht="12.75">
      <c r="A23" s="31"/>
      <c r="B23" s="32"/>
      <c r="F23" s="34"/>
      <c r="G23" s="34"/>
      <c r="H23" s="34"/>
      <c r="I23" s="34"/>
      <c r="J23" s="34"/>
      <c r="K23" s="34"/>
      <c r="L23" s="34"/>
      <c r="M23" s="34"/>
    </row>
    <row r="24" spans="1:13" s="33" customFormat="1" ht="12.75">
      <c r="A24" s="31" t="s">
        <v>88</v>
      </c>
      <c r="B24" s="32" t="s">
        <v>89</v>
      </c>
      <c r="C24" s="33" t="s">
        <v>29</v>
      </c>
      <c r="D24" s="33" t="s">
        <v>66</v>
      </c>
      <c r="E24" s="33" t="s">
        <v>96</v>
      </c>
      <c r="F24" s="34">
        <v>222.28</v>
      </c>
      <c r="G24" s="34">
        <v>160.1</v>
      </c>
      <c r="H24" s="34"/>
      <c r="I24" s="34">
        <v>62.18</v>
      </c>
      <c r="J24" s="34"/>
      <c r="K24" s="34"/>
      <c r="L24" s="34"/>
      <c r="M24" s="34"/>
    </row>
    <row r="25" spans="1:13" s="33" customFormat="1" ht="12.75">
      <c r="A25" s="31" t="s">
        <v>88</v>
      </c>
      <c r="B25" s="32" t="s">
        <v>90</v>
      </c>
      <c r="C25" s="33" t="s">
        <v>29</v>
      </c>
      <c r="D25" s="33" t="s">
        <v>37</v>
      </c>
      <c r="E25" s="33" t="s">
        <v>97</v>
      </c>
      <c r="F25" s="34">
        <v>40</v>
      </c>
      <c r="G25" s="34"/>
      <c r="H25" s="34">
        <v>40</v>
      </c>
      <c r="I25" s="34"/>
      <c r="J25" s="34"/>
      <c r="K25" s="34"/>
      <c r="L25" s="34"/>
      <c r="M25" s="34"/>
    </row>
    <row r="26" spans="1:13" s="33" customFormat="1" ht="12.75">
      <c r="A26" s="31" t="s">
        <v>88</v>
      </c>
      <c r="B26" s="32" t="s">
        <v>91</v>
      </c>
      <c r="C26" s="33" t="s">
        <v>29</v>
      </c>
      <c r="D26" s="33" t="s">
        <v>3</v>
      </c>
      <c r="E26" s="33" t="s">
        <v>98</v>
      </c>
      <c r="F26" s="34">
        <v>102</v>
      </c>
      <c r="G26" s="34"/>
      <c r="H26" s="34"/>
      <c r="I26" s="34"/>
      <c r="J26" s="34"/>
      <c r="K26" s="34"/>
      <c r="L26" s="34">
        <v>17</v>
      </c>
      <c r="M26" s="34">
        <v>85</v>
      </c>
    </row>
    <row r="27" spans="1:13" s="33" customFormat="1" ht="12.75">
      <c r="A27" s="31" t="s">
        <v>88</v>
      </c>
      <c r="B27" s="32" t="s">
        <v>92</v>
      </c>
      <c r="C27" s="33" t="s">
        <v>29</v>
      </c>
      <c r="D27" s="33" t="s">
        <v>38</v>
      </c>
      <c r="E27" s="33" t="s">
        <v>99</v>
      </c>
      <c r="F27" s="34">
        <v>40</v>
      </c>
      <c r="G27" s="34"/>
      <c r="H27" s="34"/>
      <c r="I27" s="34">
        <v>40</v>
      </c>
      <c r="J27" s="34"/>
      <c r="K27" s="34"/>
      <c r="L27" s="34"/>
      <c r="M27" s="34"/>
    </row>
    <row r="28" spans="1:13" s="33" customFormat="1" ht="12.75">
      <c r="A28" s="31" t="s">
        <v>88</v>
      </c>
      <c r="B28" s="32" t="s">
        <v>93</v>
      </c>
      <c r="C28" s="33" t="s">
        <v>29</v>
      </c>
      <c r="D28" s="33" t="s">
        <v>95</v>
      </c>
      <c r="E28" s="33" t="s">
        <v>100</v>
      </c>
      <c r="F28" s="34">
        <v>75.6</v>
      </c>
      <c r="G28" s="34"/>
      <c r="H28" s="34"/>
      <c r="I28" s="34"/>
      <c r="J28" s="34"/>
      <c r="K28" s="34"/>
      <c r="L28" s="34">
        <v>12.6</v>
      </c>
      <c r="M28" s="34">
        <v>63</v>
      </c>
    </row>
    <row r="29" spans="1:13" s="33" customFormat="1" ht="12.75">
      <c r="A29" s="31" t="s">
        <v>88</v>
      </c>
      <c r="B29" s="32" t="s">
        <v>94</v>
      </c>
      <c r="C29" s="33" t="s">
        <v>29</v>
      </c>
      <c r="D29" s="33" t="s">
        <v>12</v>
      </c>
      <c r="E29" s="33" t="s">
        <v>10</v>
      </c>
      <c r="F29" s="34">
        <v>20</v>
      </c>
      <c r="G29" s="34"/>
      <c r="H29" s="34"/>
      <c r="I29" s="34"/>
      <c r="J29" s="34">
        <v>20</v>
      </c>
      <c r="K29" s="34"/>
      <c r="L29" s="34"/>
      <c r="M29" s="34"/>
    </row>
    <row r="30" spans="1:13" s="33" customFormat="1" ht="12.75">
      <c r="A30" s="31"/>
      <c r="B30" s="32"/>
      <c r="F30" s="34"/>
      <c r="G30" s="34"/>
      <c r="H30" s="34"/>
      <c r="I30" s="34"/>
      <c r="J30" s="34"/>
      <c r="K30" s="34"/>
      <c r="L30" s="34"/>
      <c r="M30" s="34"/>
    </row>
    <row r="31" spans="1:15" s="23" customFormat="1" ht="12.75">
      <c r="A31" s="21" t="s">
        <v>43</v>
      </c>
      <c r="B31" s="22"/>
      <c r="E31" s="23" t="s">
        <v>39</v>
      </c>
      <c r="F31" s="29">
        <f>SUM(F23:F30)</f>
        <v>499.88</v>
      </c>
      <c r="G31" s="29">
        <f aca="true" t="shared" si="1" ref="G31:M31">SUM(G23:G30)</f>
        <v>160.1</v>
      </c>
      <c r="H31" s="29">
        <f t="shared" si="1"/>
        <v>40</v>
      </c>
      <c r="I31" s="29">
        <f t="shared" si="1"/>
        <v>102.18</v>
      </c>
      <c r="J31" s="29">
        <f t="shared" si="1"/>
        <v>20</v>
      </c>
      <c r="K31" s="29">
        <f t="shared" si="1"/>
        <v>0</v>
      </c>
      <c r="L31" s="29">
        <f t="shared" si="1"/>
        <v>29.6</v>
      </c>
      <c r="M31" s="29">
        <f t="shared" si="1"/>
        <v>148</v>
      </c>
      <c r="O31" s="23">
        <f>SUM(G31:M31)</f>
        <v>499.88</v>
      </c>
    </row>
    <row r="32" spans="1:13" s="33" customFormat="1" ht="12.75">
      <c r="A32" s="31"/>
      <c r="B32" s="32"/>
      <c r="F32" s="34"/>
      <c r="G32" s="34"/>
      <c r="H32" s="34"/>
      <c r="I32" s="34"/>
      <c r="J32" s="34"/>
      <c r="K32" s="34"/>
      <c r="L32" s="34"/>
      <c r="M32" s="34"/>
    </row>
    <row r="33" spans="1:13" s="33" customFormat="1" ht="12.75">
      <c r="A33" s="31" t="s">
        <v>101</v>
      </c>
      <c r="B33" s="32" t="s">
        <v>102</v>
      </c>
      <c r="C33" s="33" t="s">
        <v>29</v>
      </c>
      <c r="D33" s="33" t="s">
        <v>66</v>
      </c>
      <c r="E33" s="33" t="s">
        <v>105</v>
      </c>
      <c r="F33" s="34">
        <v>211.77</v>
      </c>
      <c r="G33" s="34">
        <v>160.1</v>
      </c>
      <c r="H33" s="34"/>
      <c r="I33" s="34">
        <v>51.67</v>
      </c>
      <c r="J33" s="34"/>
      <c r="K33" s="34"/>
      <c r="L33" s="34"/>
      <c r="M33" s="34"/>
    </row>
    <row r="34" spans="1:13" s="33" customFormat="1" ht="12.75">
      <c r="A34" s="31" t="s">
        <v>101</v>
      </c>
      <c r="B34" s="32" t="s">
        <v>103</v>
      </c>
      <c r="C34" s="33" t="s">
        <v>29</v>
      </c>
      <c r="D34" s="33" t="s">
        <v>37</v>
      </c>
      <c r="E34" s="33" t="s">
        <v>106</v>
      </c>
      <c r="F34" s="34">
        <v>40</v>
      </c>
      <c r="G34" s="34"/>
      <c r="H34" s="34">
        <v>40</v>
      </c>
      <c r="I34" s="34"/>
      <c r="J34" s="34"/>
      <c r="K34" s="34"/>
      <c r="L34" s="34"/>
      <c r="M34" s="34"/>
    </row>
    <row r="35" spans="1:13" s="33" customFormat="1" ht="12.75">
      <c r="A35" s="31" t="s">
        <v>101</v>
      </c>
      <c r="B35" s="32" t="s">
        <v>104</v>
      </c>
      <c r="C35" s="33" t="s">
        <v>29</v>
      </c>
      <c r="D35" s="33" t="s">
        <v>35</v>
      </c>
      <c r="E35" s="33" t="s">
        <v>36</v>
      </c>
      <c r="F35" s="34">
        <v>144</v>
      </c>
      <c r="G35" s="34"/>
      <c r="H35" s="34"/>
      <c r="I35" s="34"/>
      <c r="J35" s="34"/>
      <c r="K35" s="34"/>
      <c r="L35" s="34">
        <v>24</v>
      </c>
      <c r="M35" s="34">
        <v>120</v>
      </c>
    </row>
    <row r="36" spans="1:13" s="33" customFormat="1" ht="12.75">
      <c r="A36" s="31"/>
      <c r="B36" s="32"/>
      <c r="F36" s="34"/>
      <c r="G36" s="34"/>
      <c r="H36" s="34"/>
      <c r="I36" s="34"/>
      <c r="J36" s="34"/>
      <c r="K36" s="34"/>
      <c r="L36" s="34"/>
      <c r="M36" s="34"/>
    </row>
    <row r="37" spans="1:13" s="23" customFormat="1" ht="12.75">
      <c r="A37" s="21" t="s">
        <v>44</v>
      </c>
      <c r="B37" s="22"/>
      <c r="E37" s="23" t="s">
        <v>39</v>
      </c>
      <c r="F37" s="29">
        <f>SUM(F32:F36)</f>
        <v>395.77</v>
      </c>
      <c r="G37" s="29">
        <f aca="true" t="shared" si="2" ref="G37:M37">SUM(G32:G36)</f>
        <v>160.1</v>
      </c>
      <c r="H37" s="29">
        <f t="shared" si="2"/>
        <v>40</v>
      </c>
      <c r="I37" s="29">
        <f t="shared" si="2"/>
        <v>51.67</v>
      </c>
      <c r="J37" s="29">
        <f t="shared" si="2"/>
        <v>0</v>
      </c>
      <c r="K37" s="29">
        <f t="shared" si="2"/>
        <v>0</v>
      </c>
      <c r="L37" s="29">
        <f t="shared" si="2"/>
        <v>24</v>
      </c>
      <c r="M37" s="29">
        <f t="shared" si="2"/>
        <v>120</v>
      </c>
    </row>
    <row r="39" spans="1:9" ht="12.75">
      <c r="A39" s="24" t="s">
        <v>119</v>
      </c>
      <c r="B39" s="25" t="s">
        <v>107</v>
      </c>
      <c r="C39" s="26" t="s">
        <v>29</v>
      </c>
      <c r="D39" s="26" t="s">
        <v>66</v>
      </c>
      <c r="E39" s="26" t="s">
        <v>109</v>
      </c>
      <c r="F39" s="10">
        <v>210.94</v>
      </c>
      <c r="G39" s="10">
        <v>160.1</v>
      </c>
      <c r="I39" s="10">
        <v>50.84</v>
      </c>
    </row>
    <row r="40" spans="1:8" ht="12.75">
      <c r="A40" s="24" t="s">
        <v>119</v>
      </c>
      <c r="B40" s="25" t="s">
        <v>108</v>
      </c>
      <c r="C40" s="26" t="s">
        <v>29</v>
      </c>
      <c r="D40" s="26" t="s">
        <v>37</v>
      </c>
      <c r="E40" s="26" t="s">
        <v>110</v>
      </c>
      <c r="F40" s="10">
        <v>40</v>
      </c>
      <c r="H40" s="10">
        <v>40</v>
      </c>
    </row>
    <row r="42" spans="1:13" s="23" customFormat="1" ht="12.75">
      <c r="A42" s="21" t="s">
        <v>45</v>
      </c>
      <c r="B42" s="22"/>
      <c r="E42" s="23" t="s">
        <v>39</v>
      </c>
      <c r="F42" s="29">
        <f>SUM(F38:F41)</f>
        <v>250.94</v>
      </c>
      <c r="G42" s="29">
        <f aca="true" t="shared" si="3" ref="G42:M42">SUM(G38:G41)</f>
        <v>160.1</v>
      </c>
      <c r="H42" s="29">
        <f t="shared" si="3"/>
        <v>40</v>
      </c>
      <c r="I42" s="29">
        <f t="shared" si="3"/>
        <v>50.84</v>
      </c>
      <c r="J42" s="29">
        <f t="shared" si="3"/>
        <v>0</v>
      </c>
      <c r="K42" s="29">
        <f t="shared" si="3"/>
        <v>0</v>
      </c>
      <c r="L42" s="29">
        <f t="shared" si="3"/>
        <v>0</v>
      </c>
      <c r="M42" s="29">
        <f t="shared" si="3"/>
        <v>0</v>
      </c>
    </row>
    <row r="43" spans="1:13" s="33" customFormat="1" ht="12.75">
      <c r="A43" s="31"/>
      <c r="B43" s="32"/>
      <c r="F43" s="34"/>
      <c r="G43" s="34"/>
      <c r="H43" s="34"/>
      <c r="I43" s="34"/>
      <c r="J43" s="34"/>
      <c r="K43" s="34"/>
      <c r="L43" s="34"/>
      <c r="M43" s="34"/>
    </row>
    <row r="44" spans="1:13" s="33" customFormat="1" ht="12.75">
      <c r="A44" s="31" t="s">
        <v>118</v>
      </c>
      <c r="B44" s="32" t="s">
        <v>111</v>
      </c>
      <c r="C44" s="33" t="s">
        <v>29</v>
      </c>
      <c r="D44" s="33" t="s">
        <v>66</v>
      </c>
      <c r="E44" s="33" t="s">
        <v>114</v>
      </c>
      <c r="F44" s="34">
        <v>280.16</v>
      </c>
      <c r="G44" s="34">
        <v>240.16</v>
      </c>
      <c r="H44" s="34"/>
      <c r="I44" s="34">
        <v>40</v>
      </c>
      <c r="J44" s="34"/>
      <c r="K44" s="34"/>
      <c r="L44" s="34"/>
      <c r="M44" s="34"/>
    </row>
    <row r="45" spans="1:13" s="33" customFormat="1" ht="12.75">
      <c r="A45" s="31" t="s">
        <v>118</v>
      </c>
      <c r="B45" s="32" t="s">
        <v>112</v>
      </c>
      <c r="C45" s="33" t="s">
        <v>29</v>
      </c>
      <c r="D45" s="33" t="s">
        <v>37</v>
      </c>
      <c r="E45" s="33" t="s">
        <v>115</v>
      </c>
      <c r="F45" s="34">
        <v>60.04</v>
      </c>
      <c r="G45" s="34"/>
      <c r="H45" s="34">
        <v>60.04</v>
      </c>
      <c r="I45" s="34"/>
      <c r="J45" s="34"/>
      <c r="K45" s="34"/>
      <c r="L45" s="34"/>
      <c r="M45" s="34"/>
    </row>
    <row r="46" spans="1:13" s="33" customFormat="1" ht="12.75">
      <c r="A46" s="31" t="s">
        <v>118</v>
      </c>
      <c r="B46" s="32" t="s">
        <v>113</v>
      </c>
      <c r="C46" s="33" t="s">
        <v>29</v>
      </c>
      <c r="D46" s="33" t="s">
        <v>3</v>
      </c>
      <c r="E46" s="33" t="s">
        <v>116</v>
      </c>
      <c r="F46" s="34">
        <v>88.16</v>
      </c>
      <c r="G46" s="34"/>
      <c r="H46" s="34"/>
      <c r="I46" s="34"/>
      <c r="J46" s="34"/>
      <c r="K46" s="34"/>
      <c r="L46" s="34"/>
      <c r="M46" s="34">
        <v>88.16</v>
      </c>
    </row>
    <row r="47" spans="1:13" s="33" customFormat="1" ht="12.75">
      <c r="A47" s="31"/>
      <c r="B47" s="32"/>
      <c r="F47" s="34"/>
      <c r="G47" s="34"/>
      <c r="H47" s="34"/>
      <c r="I47" s="34"/>
      <c r="J47" s="34"/>
      <c r="K47" s="34"/>
      <c r="L47" s="34"/>
      <c r="M47" s="34"/>
    </row>
    <row r="48" spans="1:13" s="23" customFormat="1" ht="12.75">
      <c r="A48" s="21" t="s">
        <v>46</v>
      </c>
      <c r="B48" s="22"/>
      <c r="E48" s="23" t="s">
        <v>39</v>
      </c>
      <c r="F48" s="29">
        <f>SUM(F43:F47)</f>
        <v>428.36</v>
      </c>
      <c r="G48" s="29">
        <f aca="true" t="shared" si="4" ref="G48:M48">SUM(G43:G47)</f>
        <v>240.16</v>
      </c>
      <c r="H48" s="29">
        <f t="shared" si="4"/>
        <v>60.04</v>
      </c>
      <c r="I48" s="29">
        <f t="shared" si="4"/>
        <v>40</v>
      </c>
      <c r="J48" s="29">
        <f t="shared" si="4"/>
        <v>0</v>
      </c>
      <c r="K48" s="29">
        <f t="shared" si="4"/>
        <v>0</v>
      </c>
      <c r="L48" s="29">
        <f t="shared" si="4"/>
        <v>0</v>
      </c>
      <c r="M48" s="29">
        <f t="shared" si="4"/>
        <v>88.16</v>
      </c>
    </row>
    <row r="49" spans="1:13" s="33" customFormat="1" ht="12.75">
      <c r="A49" s="31"/>
      <c r="B49" s="32"/>
      <c r="F49" s="34"/>
      <c r="G49" s="34"/>
      <c r="H49" s="34"/>
      <c r="I49" s="34"/>
      <c r="J49" s="34"/>
      <c r="K49" s="34"/>
      <c r="L49" s="34"/>
      <c r="M49" s="34"/>
    </row>
    <row r="50" spans="1:13" s="33" customFormat="1" ht="12.75">
      <c r="A50" s="31" t="s">
        <v>117</v>
      </c>
      <c r="B50" s="32" t="s">
        <v>120</v>
      </c>
      <c r="C50" s="33" t="s">
        <v>29</v>
      </c>
      <c r="D50" s="33" t="s">
        <v>66</v>
      </c>
      <c r="E50" s="33" t="s">
        <v>124</v>
      </c>
      <c r="F50" s="33">
        <v>160.1</v>
      </c>
      <c r="G50" s="34">
        <v>120.08</v>
      </c>
      <c r="H50" s="34"/>
      <c r="I50" s="34">
        <v>40.02</v>
      </c>
      <c r="J50" s="34"/>
      <c r="K50" s="34"/>
      <c r="L50" s="34"/>
      <c r="M50" s="34"/>
    </row>
    <row r="51" spans="1:13" s="33" customFormat="1" ht="12.75">
      <c r="A51" s="31" t="s">
        <v>117</v>
      </c>
      <c r="B51" s="32" t="s">
        <v>121</v>
      </c>
      <c r="C51" s="33" t="s">
        <v>29</v>
      </c>
      <c r="D51" s="33" t="s">
        <v>37</v>
      </c>
      <c r="E51" s="33" t="s">
        <v>125</v>
      </c>
      <c r="F51" s="33">
        <v>30.02</v>
      </c>
      <c r="G51" s="34"/>
      <c r="H51" s="34">
        <v>30.02</v>
      </c>
      <c r="I51" s="34"/>
      <c r="J51" s="34"/>
      <c r="K51" s="34"/>
      <c r="L51" s="34"/>
      <c r="M51" s="34"/>
    </row>
    <row r="52" spans="1:13" s="33" customFormat="1" ht="12.75">
      <c r="A52" s="31" t="s">
        <v>117</v>
      </c>
      <c r="B52" s="32" t="s">
        <v>122</v>
      </c>
      <c r="C52" s="33" t="s">
        <v>29</v>
      </c>
      <c r="D52" s="33" t="s">
        <v>48</v>
      </c>
      <c r="E52" s="33" t="s">
        <v>124</v>
      </c>
      <c r="F52" s="33">
        <v>139.47</v>
      </c>
      <c r="G52" s="34">
        <v>74.25</v>
      </c>
      <c r="H52" s="34"/>
      <c r="I52" s="34">
        <v>65.22</v>
      </c>
      <c r="J52" s="34"/>
      <c r="K52" s="34"/>
      <c r="L52" s="34"/>
      <c r="M52" s="34"/>
    </row>
    <row r="53" spans="1:13" s="33" customFormat="1" ht="12.75">
      <c r="A53" s="31" t="s">
        <v>117</v>
      </c>
      <c r="B53" s="32" t="s">
        <v>123</v>
      </c>
      <c r="D53" s="33" t="s">
        <v>126</v>
      </c>
      <c r="E53" s="33" t="s">
        <v>141</v>
      </c>
      <c r="F53" s="33">
        <v>100</v>
      </c>
      <c r="G53" s="34"/>
      <c r="H53" s="34"/>
      <c r="I53" s="34"/>
      <c r="J53" s="34"/>
      <c r="K53" s="34">
        <v>100</v>
      </c>
      <c r="L53" s="34"/>
      <c r="M53" s="34"/>
    </row>
    <row r="54" spans="1:13" s="33" customFormat="1" ht="12.75">
      <c r="A54" s="31" t="s">
        <v>117</v>
      </c>
      <c r="B54" s="32" t="s">
        <v>127</v>
      </c>
      <c r="C54" s="33" t="s">
        <v>29</v>
      </c>
      <c r="D54" s="33" t="s">
        <v>128</v>
      </c>
      <c r="E54" s="33" t="s">
        <v>13</v>
      </c>
      <c r="F54" s="33">
        <v>2183.12</v>
      </c>
      <c r="G54" s="34"/>
      <c r="H54" s="34"/>
      <c r="I54" s="34"/>
      <c r="J54" s="34"/>
      <c r="K54" s="34"/>
      <c r="L54" s="34"/>
      <c r="M54" s="34">
        <v>2183.12</v>
      </c>
    </row>
    <row r="55" spans="1:13" s="33" customFormat="1" ht="12.75">
      <c r="A55" s="31"/>
      <c r="B55" s="32"/>
      <c r="F55" s="34"/>
      <c r="G55" s="34"/>
      <c r="H55" s="34"/>
      <c r="I55" s="34"/>
      <c r="J55" s="34"/>
      <c r="K55" s="34"/>
      <c r="L55" s="34"/>
      <c r="M55" s="34"/>
    </row>
    <row r="56" spans="1:37" s="23" customFormat="1" ht="12.75">
      <c r="A56" s="21" t="s">
        <v>47</v>
      </c>
      <c r="B56" s="22"/>
      <c r="E56" s="23" t="s">
        <v>39</v>
      </c>
      <c r="F56" s="29">
        <f aca="true" t="shared" si="5" ref="F56:M56">SUM(F49:F55)</f>
        <v>2612.71</v>
      </c>
      <c r="G56" s="29">
        <f t="shared" si="5"/>
        <v>194.32999999999998</v>
      </c>
      <c r="H56" s="29">
        <f t="shared" si="5"/>
        <v>30.02</v>
      </c>
      <c r="I56" s="29">
        <f t="shared" si="5"/>
        <v>105.24000000000001</v>
      </c>
      <c r="J56" s="29">
        <f t="shared" si="5"/>
        <v>0</v>
      </c>
      <c r="K56" s="29">
        <f t="shared" si="5"/>
        <v>100</v>
      </c>
      <c r="L56" s="29">
        <f t="shared" si="5"/>
        <v>0</v>
      </c>
      <c r="M56" s="29">
        <f t="shared" si="5"/>
        <v>2183.12</v>
      </c>
      <c r="AK56" s="23" t="e">
        <f>SUM(#REF!)</f>
        <v>#REF!</v>
      </c>
    </row>
    <row r="57" spans="1:13" s="23" customFormat="1" ht="12.75">
      <c r="A57" s="21"/>
      <c r="B57" s="22"/>
      <c r="F57" s="29"/>
      <c r="G57" s="29"/>
      <c r="H57" s="29"/>
      <c r="I57" s="29"/>
      <c r="J57" s="29"/>
      <c r="K57" s="29"/>
      <c r="L57" s="29"/>
      <c r="M57" s="29"/>
    </row>
    <row r="58" spans="1:13" s="23" customFormat="1" ht="12.75">
      <c r="A58" s="21" t="s">
        <v>27</v>
      </c>
      <c r="B58" s="22"/>
      <c r="D58" s="27"/>
      <c r="F58" s="29">
        <f aca="true" t="shared" si="6" ref="F58:M58">SUM(F4:F56)/2</f>
        <v>6256.220000000001</v>
      </c>
      <c r="G58" s="29">
        <f t="shared" si="6"/>
        <v>1074.89</v>
      </c>
      <c r="H58" s="29">
        <f t="shared" si="6"/>
        <v>250.06</v>
      </c>
      <c r="I58" s="29">
        <f t="shared" si="6"/>
        <v>546.85</v>
      </c>
      <c r="J58" s="29">
        <f t="shared" si="6"/>
        <v>196.11</v>
      </c>
      <c r="K58" s="29">
        <f t="shared" si="6"/>
        <v>1143.99</v>
      </c>
      <c r="L58" s="29">
        <f t="shared" si="6"/>
        <v>123.84</v>
      </c>
      <c r="M58" s="29">
        <f t="shared" si="6"/>
        <v>2920.48</v>
      </c>
    </row>
    <row r="59" spans="6:13" ht="12.75">
      <c r="F59" s="10">
        <f>SUM(G58:M58)</f>
        <v>6256.220000000001</v>
      </c>
      <c r="G59" s="10" t="s">
        <v>29</v>
      </c>
      <c r="I59" s="10" t="s">
        <v>29</v>
      </c>
      <c r="K59" s="10" t="s">
        <v>29</v>
      </c>
      <c r="M59" s="10" t="s">
        <v>29</v>
      </c>
    </row>
    <row r="60" ht="12.75">
      <c r="F60" s="10">
        <f>F58-F59</f>
        <v>0</v>
      </c>
    </row>
    <row r="62" spans="1:13" s="28" customFormat="1" ht="12.75">
      <c r="A62" s="24"/>
      <c r="B62" s="25"/>
      <c r="F62" s="30"/>
      <c r="G62" s="30"/>
      <c r="H62" s="30"/>
      <c r="I62" s="30"/>
      <c r="J62" s="30"/>
      <c r="K62" s="30"/>
      <c r="L62" s="30"/>
      <c r="M62" s="30"/>
    </row>
  </sheetData>
  <sheetProtection/>
  <printOptions/>
  <pageMargins left="0.5511811023622047" right="0.5511811023622047" top="0.5905511811023623" bottom="0.5905511811023623" header="0.5118110236220472" footer="0.5118110236220472"/>
  <pageSetup fitToHeight="4" fitToWidth="1" horizontalDpi="600" verticalDpi="600" orientation="landscape" paperSize="9" scale="99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zoomScalePageLayoutView="0" workbookViewId="0" topLeftCell="D1">
      <pane ySplit="1470" topLeftCell="A28" activePane="bottomLeft" state="split"/>
      <selection pane="topLeft" activeCell="L1" sqref="L1"/>
      <selection pane="bottomLeft" activeCell="I51" sqref="I51"/>
    </sheetView>
  </sheetViews>
  <sheetFormatPr defaultColWidth="9.140625" defaultRowHeight="12.75"/>
  <cols>
    <col min="1" max="1" width="8.140625" style="24" customWidth="1"/>
    <col min="2" max="2" width="8.28125" style="25" customWidth="1"/>
    <col min="3" max="3" width="7.421875" style="26" customWidth="1"/>
    <col min="4" max="4" width="17.28125" style="26" customWidth="1"/>
    <col min="5" max="5" width="22.57421875" style="26" customWidth="1"/>
    <col min="6" max="6" width="10.28125" style="10" customWidth="1"/>
    <col min="7" max="7" width="8.421875" style="10" customWidth="1"/>
    <col min="8" max="8" width="8.8515625" style="10" customWidth="1"/>
    <col min="9" max="9" width="12.28125" style="10" customWidth="1"/>
    <col min="10" max="10" width="12.00390625" style="10" customWidth="1"/>
    <col min="11" max="11" width="7.421875" style="10" customWidth="1"/>
    <col min="12" max="12" width="8.57421875" style="10" customWidth="1"/>
    <col min="13" max="13" width="8.28125" style="10" customWidth="1"/>
    <col min="14" max="14" width="10.28125" style="10" bestFit="1" customWidth="1"/>
    <col min="15" max="16384" width="9.140625" style="26" customWidth="1"/>
  </cols>
  <sheetData>
    <row r="1" spans="1:14" s="16" customFormat="1" ht="24" customHeight="1">
      <c r="A1" s="15" t="s">
        <v>197</v>
      </c>
      <c r="B1" s="13"/>
      <c r="F1" s="8"/>
      <c r="G1" s="8"/>
      <c r="H1" s="8"/>
      <c r="I1" s="8"/>
      <c r="J1" s="8"/>
      <c r="K1" s="8"/>
      <c r="L1" s="8"/>
      <c r="M1" s="8"/>
      <c r="N1" s="8"/>
    </row>
    <row r="2" spans="1:14" s="18" customFormat="1" ht="12.75" customHeight="1">
      <c r="A2" s="17" t="s">
        <v>0</v>
      </c>
      <c r="B2" s="14" t="s">
        <v>20</v>
      </c>
      <c r="D2" s="18" t="s">
        <v>21</v>
      </c>
      <c r="E2" s="18" t="s">
        <v>22</v>
      </c>
      <c r="F2" s="9" t="s">
        <v>25</v>
      </c>
      <c r="G2" s="9" t="s">
        <v>33</v>
      </c>
      <c r="H2" s="9" t="s">
        <v>19</v>
      </c>
      <c r="I2" s="9" t="s">
        <v>34</v>
      </c>
      <c r="J2" s="9" t="s">
        <v>16</v>
      </c>
      <c r="K2" s="9" t="s">
        <v>23</v>
      </c>
      <c r="L2" s="9" t="s">
        <v>241</v>
      </c>
      <c r="M2" s="9" t="s">
        <v>227</v>
      </c>
      <c r="N2" s="9" t="s">
        <v>50</v>
      </c>
    </row>
    <row r="3" spans="1:14" s="18" customFormat="1" ht="12.75">
      <c r="A3" s="17"/>
      <c r="B3" s="14" t="s">
        <v>24</v>
      </c>
      <c r="F3" s="9" t="s">
        <v>26</v>
      </c>
      <c r="G3" s="9"/>
      <c r="H3" s="9"/>
      <c r="I3" s="9"/>
      <c r="J3" s="9"/>
      <c r="K3" s="9"/>
      <c r="L3" s="9" t="s">
        <v>294</v>
      </c>
      <c r="M3" s="9"/>
      <c r="N3" s="9" t="s">
        <v>51</v>
      </c>
    </row>
    <row r="4" spans="1:14" s="18" customFormat="1" ht="12.75">
      <c r="A4" s="21" t="s">
        <v>42</v>
      </c>
      <c r="B4" s="14"/>
      <c r="F4" s="9"/>
      <c r="G4" s="9"/>
      <c r="H4" s="9"/>
      <c r="I4" s="9"/>
      <c r="J4" s="9"/>
      <c r="K4" s="9"/>
      <c r="L4" s="9" t="s">
        <v>295</v>
      </c>
      <c r="M4" s="9"/>
      <c r="N4" s="9" t="s">
        <v>293</v>
      </c>
    </row>
    <row r="5" spans="1:15" s="20" customFormat="1" ht="12.75">
      <c r="A5" s="19" t="s">
        <v>243</v>
      </c>
      <c r="B5" s="12" t="s">
        <v>149</v>
      </c>
      <c r="C5" s="20" t="s">
        <v>29</v>
      </c>
      <c r="D5" s="20" t="s">
        <v>185</v>
      </c>
      <c r="E5" s="20" t="s">
        <v>186</v>
      </c>
      <c r="F5" s="11">
        <v>174.94</v>
      </c>
      <c r="G5" s="11"/>
      <c r="H5" s="11"/>
      <c r="I5" s="11"/>
      <c r="J5" s="11"/>
      <c r="K5" s="11">
        <v>29.16</v>
      </c>
      <c r="L5" s="11"/>
      <c r="M5" s="11"/>
      <c r="N5" s="11">
        <v>145.78</v>
      </c>
      <c r="O5" s="20">
        <f>SUM(G5:N5)-F5</f>
        <v>0</v>
      </c>
    </row>
    <row r="6" spans="1:15" s="20" customFormat="1" ht="12.75">
      <c r="A6" s="19" t="s">
        <v>243</v>
      </c>
      <c r="B6" s="12" t="s">
        <v>150</v>
      </c>
      <c r="C6" s="20" t="s">
        <v>29</v>
      </c>
      <c r="D6" s="20" t="s">
        <v>167</v>
      </c>
      <c r="E6" s="20" t="s">
        <v>176</v>
      </c>
      <c r="F6" s="11">
        <v>66</v>
      </c>
      <c r="G6" s="11"/>
      <c r="H6" s="11">
        <v>66</v>
      </c>
      <c r="I6" s="11"/>
      <c r="J6" s="11"/>
      <c r="K6" s="11"/>
      <c r="L6" s="11"/>
      <c r="M6" s="11"/>
      <c r="N6" s="11"/>
      <c r="O6" s="20">
        <f aca="true" t="shared" si="0" ref="O6:O61">SUM(G6:N6)-F6</f>
        <v>0</v>
      </c>
    </row>
    <row r="7" spans="1:15" s="20" customFormat="1" ht="12.75">
      <c r="A7" s="19" t="s">
        <v>243</v>
      </c>
      <c r="B7" s="12" t="s">
        <v>151</v>
      </c>
      <c r="C7" s="20" t="s">
        <v>29</v>
      </c>
      <c r="D7" s="20" t="s">
        <v>168</v>
      </c>
      <c r="E7" s="20" t="s">
        <v>177</v>
      </c>
      <c r="F7" s="11">
        <v>399.48</v>
      </c>
      <c r="G7" s="11">
        <v>301.92</v>
      </c>
      <c r="H7" s="11">
        <v>96.58</v>
      </c>
      <c r="I7" s="11"/>
      <c r="J7" s="11"/>
      <c r="K7" s="11">
        <v>0.98</v>
      </c>
      <c r="L7" s="11"/>
      <c r="M7" s="11"/>
      <c r="N7" s="11"/>
      <c r="O7" s="20">
        <f t="shared" si="0"/>
        <v>0</v>
      </c>
    </row>
    <row r="8" spans="1:15" s="20" customFormat="1" ht="12.75">
      <c r="A8" s="19" t="s">
        <v>243</v>
      </c>
      <c r="B8" s="12" t="s">
        <v>154</v>
      </c>
      <c r="C8" s="20" t="s">
        <v>29</v>
      </c>
      <c r="D8" s="20" t="s">
        <v>3</v>
      </c>
      <c r="E8" s="20" t="s">
        <v>242</v>
      </c>
      <c r="F8" s="11">
        <v>860.22</v>
      </c>
      <c r="G8" s="11"/>
      <c r="H8" s="11"/>
      <c r="I8" s="11"/>
      <c r="J8" s="11"/>
      <c r="K8" s="11">
        <v>143.37</v>
      </c>
      <c r="L8" s="11"/>
      <c r="M8" s="11">
        <v>716.85</v>
      </c>
      <c r="N8" s="11"/>
      <c r="O8" s="20">
        <f t="shared" si="0"/>
        <v>0</v>
      </c>
    </row>
    <row r="9" spans="1:15" s="20" customFormat="1" ht="12.75">
      <c r="A9" s="19" t="s">
        <v>243</v>
      </c>
      <c r="B9" s="12" t="s">
        <v>155</v>
      </c>
      <c r="C9" s="20" t="s">
        <v>29</v>
      </c>
      <c r="D9" s="20" t="s">
        <v>3</v>
      </c>
      <c r="E9" s="20" t="s">
        <v>180</v>
      </c>
      <c r="F9" s="11">
        <v>72</v>
      </c>
      <c r="G9" s="11"/>
      <c r="H9" s="11"/>
      <c r="I9" s="11"/>
      <c r="J9" s="11"/>
      <c r="K9" s="11">
        <v>12</v>
      </c>
      <c r="L9" s="11"/>
      <c r="M9" s="11">
        <v>60</v>
      </c>
      <c r="N9" s="11"/>
      <c r="O9" s="20">
        <f t="shared" si="0"/>
        <v>0</v>
      </c>
    </row>
    <row r="10" spans="1:15" s="20" customFormat="1" ht="12.75">
      <c r="A10" s="19" t="s">
        <v>243</v>
      </c>
      <c r="B10" s="12" t="s">
        <v>156</v>
      </c>
      <c r="C10" s="20" t="s">
        <v>29</v>
      </c>
      <c r="D10" s="20" t="s">
        <v>3</v>
      </c>
      <c r="E10" s="20" t="s">
        <v>180</v>
      </c>
      <c r="F10" s="11">
        <v>72</v>
      </c>
      <c r="G10" s="11"/>
      <c r="H10" s="11"/>
      <c r="I10" s="11"/>
      <c r="J10" s="11"/>
      <c r="K10" s="11">
        <v>12</v>
      </c>
      <c r="L10" s="11"/>
      <c r="M10" s="11">
        <v>60</v>
      </c>
      <c r="N10" s="11"/>
      <c r="O10" s="20">
        <f t="shared" si="0"/>
        <v>0</v>
      </c>
    </row>
    <row r="11" spans="1:15" s="20" customFormat="1" ht="12.75">
      <c r="A11" s="19" t="s">
        <v>243</v>
      </c>
      <c r="B11" s="12" t="s">
        <v>157</v>
      </c>
      <c r="C11" s="20" t="s">
        <v>29</v>
      </c>
      <c r="D11" s="20" t="s">
        <v>14</v>
      </c>
      <c r="E11" s="20" t="s">
        <v>181</v>
      </c>
      <c r="F11" s="11">
        <v>200</v>
      </c>
      <c r="G11" s="11"/>
      <c r="H11" s="11"/>
      <c r="I11" s="11"/>
      <c r="J11" s="11">
        <v>200</v>
      </c>
      <c r="K11" s="11"/>
      <c r="L11" s="11"/>
      <c r="M11" s="11"/>
      <c r="N11" s="11"/>
      <c r="O11" s="20">
        <f t="shared" si="0"/>
        <v>0</v>
      </c>
    </row>
    <row r="12" spans="1:15" s="20" customFormat="1" ht="12.75">
      <c r="A12" s="19" t="s">
        <v>243</v>
      </c>
      <c r="B12" s="12" t="s">
        <v>158</v>
      </c>
      <c r="C12" s="20" t="s">
        <v>29</v>
      </c>
      <c r="D12" s="20" t="s">
        <v>171</v>
      </c>
      <c r="E12" s="20" t="s">
        <v>181</v>
      </c>
      <c r="F12" s="11">
        <v>100</v>
      </c>
      <c r="G12" s="11"/>
      <c r="H12" s="11"/>
      <c r="I12" s="11"/>
      <c r="J12" s="11">
        <v>100</v>
      </c>
      <c r="K12" s="11"/>
      <c r="L12" s="11"/>
      <c r="M12" s="11"/>
      <c r="N12" s="11"/>
      <c r="O12" s="20">
        <f t="shared" si="0"/>
        <v>0</v>
      </c>
    </row>
    <row r="13" spans="1:15" s="20" customFormat="1" ht="12.75">
      <c r="A13" s="19" t="s">
        <v>243</v>
      </c>
      <c r="B13" s="12" t="s">
        <v>159</v>
      </c>
      <c r="C13" s="20" t="s">
        <v>29</v>
      </c>
      <c r="D13" s="20" t="s">
        <v>182</v>
      </c>
      <c r="E13" s="20" t="s">
        <v>181</v>
      </c>
      <c r="F13" s="11">
        <v>100</v>
      </c>
      <c r="G13" s="11"/>
      <c r="H13" s="11"/>
      <c r="I13" s="11"/>
      <c r="J13" s="11">
        <v>100</v>
      </c>
      <c r="K13" s="11"/>
      <c r="L13" s="11"/>
      <c r="M13" s="11"/>
      <c r="N13" s="11"/>
      <c r="O13" s="20">
        <f t="shared" si="0"/>
        <v>0</v>
      </c>
    </row>
    <row r="14" spans="1:15" s="20" customFormat="1" ht="12.75">
      <c r="A14" s="19" t="s">
        <v>243</v>
      </c>
      <c r="B14" s="12" t="s">
        <v>160</v>
      </c>
      <c r="C14" s="20" t="s">
        <v>29</v>
      </c>
      <c r="D14" s="20" t="s">
        <v>172</v>
      </c>
      <c r="E14" s="20" t="s">
        <v>181</v>
      </c>
      <c r="F14" s="11">
        <v>400</v>
      </c>
      <c r="G14" s="11"/>
      <c r="H14" s="11"/>
      <c r="I14" s="11"/>
      <c r="J14" s="11">
        <v>400</v>
      </c>
      <c r="K14" s="11"/>
      <c r="L14" s="11"/>
      <c r="M14" s="11"/>
      <c r="N14" s="11"/>
      <c r="O14" s="20">
        <f t="shared" si="0"/>
        <v>0</v>
      </c>
    </row>
    <row r="15" spans="1:15" s="20" customFormat="1" ht="12.75">
      <c r="A15" s="19" t="s">
        <v>243</v>
      </c>
      <c r="B15" s="12" t="s">
        <v>161</v>
      </c>
      <c r="C15" s="20" t="s">
        <v>29</v>
      </c>
      <c r="D15" s="20" t="s">
        <v>173</v>
      </c>
      <c r="E15" s="20" t="s">
        <v>181</v>
      </c>
      <c r="F15" s="11">
        <v>100</v>
      </c>
      <c r="G15" s="11"/>
      <c r="H15" s="11"/>
      <c r="I15" s="11"/>
      <c r="J15" s="11">
        <v>100</v>
      </c>
      <c r="K15" s="11"/>
      <c r="L15" s="11"/>
      <c r="M15" s="11"/>
      <c r="N15" s="11"/>
      <c r="O15" s="20">
        <f t="shared" si="0"/>
        <v>0</v>
      </c>
    </row>
    <row r="16" spans="1:15" s="20" customFormat="1" ht="12.75">
      <c r="A16" s="19" t="s">
        <v>243</v>
      </c>
      <c r="B16" s="12" t="s">
        <v>162</v>
      </c>
      <c r="C16" s="20" t="s">
        <v>29</v>
      </c>
      <c r="D16" s="20" t="s">
        <v>38</v>
      </c>
      <c r="E16" s="20" t="s">
        <v>15</v>
      </c>
      <c r="F16" s="11">
        <v>153.24</v>
      </c>
      <c r="G16" s="11"/>
      <c r="H16" s="11"/>
      <c r="I16" s="11">
        <v>153.24</v>
      </c>
      <c r="J16" s="11"/>
      <c r="K16" s="11"/>
      <c r="L16" s="11"/>
      <c r="M16" s="11"/>
      <c r="N16" s="11"/>
      <c r="O16" s="20">
        <f t="shared" si="0"/>
        <v>0</v>
      </c>
    </row>
    <row r="17" spans="1:15" s="20" customFormat="1" ht="12.75">
      <c r="A17" s="19" t="s">
        <v>243</v>
      </c>
      <c r="B17" s="12" t="s">
        <v>163</v>
      </c>
      <c r="C17" s="20" t="s">
        <v>29</v>
      </c>
      <c r="D17" s="20" t="s">
        <v>11</v>
      </c>
      <c r="E17" s="20" t="s">
        <v>15</v>
      </c>
      <c r="F17" s="11">
        <v>15</v>
      </c>
      <c r="G17" s="11"/>
      <c r="H17" s="11"/>
      <c r="I17" s="11">
        <v>15</v>
      </c>
      <c r="J17" s="11"/>
      <c r="K17" s="11"/>
      <c r="L17" s="11"/>
      <c r="M17" s="11"/>
      <c r="N17" s="11"/>
      <c r="O17" s="20">
        <f t="shared" si="0"/>
        <v>0</v>
      </c>
    </row>
    <row r="18" spans="1:15" s="20" customFormat="1" ht="12.75">
      <c r="A18" s="19" t="s">
        <v>243</v>
      </c>
      <c r="B18" s="12" t="s">
        <v>164</v>
      </c>
      <c r="E18" s="20" t="s">
        <v>244</v>
      </c>
      <c r="G18" s="11"/>
      <c r="H18" s="11"/>
      <c r="I18" s="11"/>
      <c r="J18" s="11"/>
      <c r="K18" s="11"/>
      <c r="L18" s="11"/>
      <c r="M18" s="11"/>
      <c r="N18" s="11"/>
      <c r="O18" s="20">
        <f t="shared" si="0"/>
        <v>0</v>
      </c>
    </row>
    <row r="19" spans="1:15" s="20" customFormat="1" ht="12.75">
      <c r="A19" s="19" t="s">
        <v>243</v>
      </c>
      <c r="B19" s="12" t="s">
        <v>166</v>
      </c>
      <c r="C19" s="20" t="s">
        <v>29</v>
      </c>
      <c r="D19" s="20" t="s">
        <v>175</v>
      </c>
      <c r="E19" s="20" t="s">
        <v>184</v>
      </c>
      <c r="F19" s="11">
        <v>504</v>
      </c>
      <c r="G19" s="11"/>
      <c r="H19" s="11"/>
      <c r="I19" s="11"/>
      <c r="J19" s="11"/>
      <c r="K19" s="11">
        <v>84</v>
      </c>
      <c r="L19" s="11"/>
      <c r="M19" s="11"/>
      <c r="N19" s="11">
        <v>420</v>
      </c>
      <c r="O19" s="20">
        <f t="shared" si="0"/>
        <v>0</v>
      </c>
    </row>
    <row r="20" spans="1:15" s="20" customFormat="1" ht="12.75">
      <c r="A20" s="19"/>
      <c r="B20" s="12"/>
      <c r="F20" s="11"/>
      <c r="G20" s="11"/>
      <c r="H20" s="11"/>
      <c r="I20" s="11"/>
      <c r="J20" s="11"/>
      <c r="K20" s="11"/>
      <c r="L20" s="11"/>
      <c r="M20" s="11"/>
      <c r="N20" s="11"/>
      <c r="O20" s="20">
        <f t="shared" si="0"/>
        <v>0</v>
      </c>
    </row>
    <row r="21" spans="2:15" s="23" customFormat="1" ht="12.75">
      <c r="B21" s="22"/>
      <c r="E21" s="23" t="s">
        <v>39</v>
      </c>
      <c r="F21" s="29">
        <f>SUM(F4:F19)</f>
        <v>3216.88</v>
      </c>
      <c r="G21" s="29">
        <f>SUM(G4:G18)</f>
        <v>301.92</v>
      </c>
      <c r="H21" s="29">
        <f>SUM(H4:H18)</f>
        <v>162.57999999999998</v>
      </c>
      <c r="I21" s="29">
        <f>SUM(I4:I18)</f>
        <v>168.24</v>
      </c>
      <c r="J21" s="29">
        <f>SUM(J4:J18)</f>
        <v>900</v>
      </c>
      <c r="K21" s="29">
        <f>SUM(K4:K20)</f>
        <v>281.51</v>
      </c>
      <c r="L21" s="29">
        <f>SUM(L4:L20)</f>
        <v>0</v>
      </c>
      <c r="M21" s="29">
        <f>SUM(M4:M18)</f>
        <v>836.85</v>
      </c>
      <c r="N21" s="29">
        <f>SUM(N4:N20)</f>
        <v>565.78</v>
      </c>
      <c r="O21" s="20">
        <f>SUM(G21:N21)-F21</f>
        <v>0</v>
      </c>
    </row>
    <row r="22" spans="1:15" s="33" customFormat="1" ht="12.75">
      <c r="A22" s="21" t="s">
        <v>43</v>
      </c>
      <c r="B22" s="32"/>
      <c r="F22" s="34"/>
      <c r="G22" s="34"/>
      <c r="H22" s="34"/>
      <c r="I22" s="34"/>
      <c r="J22" s="34"/>
      <c r="K22" s="34"/>
      <c r="L22" s="34"/>
      <c r="M22" s="34"/>
      <c r="N22" s="34"/>
      <c r="O22" s="20">
        <f t="shared" si="0"/>
        <v>0</v>
      </c>
    </row>
    <row r="23" spans="1:15" s="33" customFormat="1" ht="12.75">
      <c r="A23" s="31" t="s">
        <v>203</v>
      </c>
      <c r="B23" s="32" t="s">
        <v>206</v>
      </c>
      <c r="C23" s="33" t="s">
        <v>29</v>
      </c>
      <c r="D23" s="33" t="s">
        <v>217</v>
      </c>
      <c r="E23" s="33" t="s">
        <v>218</v>
      </c>
      <c r="F23" s="34">
        <v>423.39</v>
      </c>
      <c r="G23" s="34">
        <v>301.92</v>
      </c>
      <c r="H23" s="34">
        <v>120.24</v>
      </c>
      <c r="I23" s="34"/>
      <c r="J23" s="34"/>
      <c r="K23" s="34">
        <v>1.23</v>
      </c>
      <c r="L23" s="34"/>
      <c r="M23" s="34"/>
      <c r="N23" s="34"/>
      <c r="O23" s="20">
        <f t="shared" si="0"/>
        <v>0</v>
      </c>
    </row>
    <row r="24" spans="1:15" s="33" customFormat="1" ht="12.75">
      <c r="A24" s="31" t="s">
        <v>203</v>
      </c>
      <c r="B24" s="32" t="s">
        <v>207</v>
      </c>
      <c r="C24" s="33" t="s">
        <v>29</v>
      </c>
      <c r="D24" s="33" t="s">
        <v>219</v>
      </c>
      <c r="E24" s="33" t="s">
        <v>220</v>
      </c>
      <c r="F24" s="34">
        <v>765</v>
      </c>
      <c r="G24" s="34"/>
      <c r="H24" s="34"/>
      <c r="I24" s="34"/>
      <c r="J24" s="34"/>
      <c r="K24" s="34"/>
      <c r="L24" s="34"/>
      <c r="M24" s="34"/>
      <c r="N24" s="34">
        <v>765</v>
      </c>
      <c r="O24" s="20">
        <f t="shared" si="0"/>
        <v>0</v>
      </c>
    </row>
    <row r="25" spans="1:15" s="33" customFormat="1" ht="12.75">
      <c r="A25" s="31" t="s">
        <v>203</v>
      </c>
      <c r="B25" s="32" t="s">
        <v>212</v>
      </c>
      <c r="C25" s="33" t="s">
        <v>29</v>
      </c>
      <c r="D25" s="33" t="s">
        <v>3</v>
      </c>
      <c r="E25" s="33" t="s">
        <v>227</v>
      </c>
      <c r="F25" s="34">
        <v>740.22</v>
      </c>
      <c r="G25" s="34"/>
      <c r="H25" s="34"/>
      <c r="I25" s="34"/>
      <c r="J25" s="34"/>
      <c r="K25" s="34"/>
      <c r="L25" s="34"/>
      <c r="M25" s="34">
        <v>740.22</v>
      </c>
      <c r="N25" s="34"/>
      <c r="O25" s="20">
        <f t="shared" si="0"/>
        <v>0</v>
      </c>
    </row>
    <row r="26" spans="1:15" s="33" customFormat="1" ht="12.75">
      <c r="A26" s="31"/>
      <c r="B26" s="32"/>
      <c r="F26" s="34"/>
      <c r="G26" s="34"/>
      <c r="H26" s="34"/>
      <c r="I26" s="34"/>
      <c r="J26" s="34"/>
      <c r="K26" s="34"/>
      <c r="L26" s="34"/>
      <c r="M26" s="34"/>
      <c r="N26" s="34"/>
      <c r="O26" s="20">
        <f t="shared" si="0"/>
        <v>0</v>
      </c>
    </row>
    <row r="27" spans="2:15" s="23" customFormat="1" ht="12.75">
      <c r="B27" s="22"/>
      <c r="E27" s="23" t="s">
        <v>39</v>
      </c>
      <c r="F27" s="29">
        <f aca="true" t="shared" si="1" ref="F27:N27">SUM(F22:F25)</f>
        <v>1928.61</v>
      </c>
      <c r="G27" s="29">
        <f t="shared" si="1"/>
        <v>301.92</v>
      </c>
      <c r="H27" s="29">
        <f t="shared" si="1"/>
        <v>120.24</v>
      </c>
      <c r="I27" s="29">
        <f t="shared" si="1"/>
        <v>0</v>
      </c>
      <c r="J27" s="29">
        <f t="shared" si="1"/>
        <v>0</v>
      </c>
      <c r="K27" s="29">
        <f t="shared" si="1"/>
        <v>1.23</v>
      </c>
      <c r="L27" s="29">
        <f t="shared" si="1"/>
        <v>0</v>
      </c>
      <c r="M27" s="29">
        <f t="shared" si="1"/>
        <v>740.22</v>
      </c>
      <c r="N27" s="29">
        <f t="shared" si="1"/>
        <v>765</v>
      </c>
      <c r="O27" s="20">
        <f t="shared" si="0"/>
        <v>0</v>
      </c>
    </row>
    <row r="28" spans="1:15" s="33" customFormat="1" ht="12.75">
      <c r="A28" s="23" t="s">
        <v>44</v>
      </c>
      <c r="B28" s="32"/>
      <c r="F28" s="34"/>
      <c r="G28" s="34"/>
      <c r="H28" s="34"/>
      <c r="I28" s="34"/>
      <c r="J28" s="34"/>
      <c r="K28" s="34"/>
      <c r="L28" s="34"/>
      <c r="M28" s="34"/>
      <c r="N28" s="34"/>
      <c r="O28" s="20">
        <f t="shared" si="0"/>
        <v>0</v>
      </c>
    </row>
    <row r="29" spans="1:15" s="33" customFormat="1" ht="12.75">
      <c r="A29" s="31" t="s">
        <v>228</v>
      </c>
      <c r="B29" s="32" t="s">
        <v>230</v>
      </c>
      <c r="C29" s="33" t="s">
        <v>29</v>
      </c>
      <c r="D29" s="33" t="s">
        <v>95</v>
      </c>
      <c r="E29" s="33" t="s">
        <v>236</v>
      </c>
      <c r="F29" s="34">
        <v>75.6</v>
      </c>
      <c r="G29" s="34"/>
      <c r="H29" s="34"/>
      <c r="I29" s="34"/>
      <c r="J29" s="34"/>
      <c r="K29" s="34">
        <v>12.6</v>
      </c>
      <c r="L29" s="34"/>
      <c r="M29" s="34"/>
      <c r="N29" s="34">
        <v>63</v>
      </c>
      <c r="O29" s="20">
        <f t="shared" si="0"/>
        <v>0</v>
      </c>
    </row>
    <row r="30" spans="1:15" s="33" customFormat="1" ht="12.75">
      <c r="A30" s="31" t="s">
        <v>228</v>
      </c>
      <c r="B30" s="32" t="s">
        <v>231</v>
      </c>
      <c r="C30" s="33" t="s">
        <v>29</v>
      </c>
      <c r="D30" s="33" t="s">
        <v>35</v>
      </c>
      <c r="E30" s="33" t="s">
        <v>36</v>
      </c>
      <c r="F30" s="34">
        <v>144</v>
      </c>
      <c r="G30" s="34"/>
      <c r="H30" s="34"/>
      <c r="I30" s="34"/>
      <c r="J30" s="34"/>
      <c r="K30" s="34">
        <v>24</v>
      </c>
      <c r="L30" s="34"/>
      <c r="M30" s="34"/>
      <c r="N30" s="34">
        <v>120</v>
      </c>
      <c r="O30" s="20">
        <f t="shared" si="0"/>
        <v>0</v>
      </c>
    </row>
    <row r="31" spans="1:15" s="33" customFormat="1" ht="12.75">
      <c r="A31" s="31" t="s">
        <v>228</v>
      </c>
      <c r="B31" s="32" t="s">
        <v>232</v>
      </c>
      <c r="C31" s="33" t="s">
        <v>29</v>
      </c>
      <c r="D31" s="33" t="s">
        <v>217</v>
      </c>
      <c r="E31" s="33" t="s">
        <v>218</v>
      </c>
      <c r="F31" s="34">
        <v>450.04</v>
      </c>
      <c r="G31" s="34">
        <v>306.87</v>
      </c>
      <c r="H31" s="34">
        <v>141.94</v>
      </c>
      <c r="I31" s="34"/>
      <c r="J31" s="34"/>
      <c r="K31" s="34">
        <v>1.23</v>
      </c>
      <c r="L31" s="34"/>
      <c r="M31" s="34"/>
      <c r="N31" s="34"/>
      <c r="O31" s="20">
        <f>SUM(G31:N31)-F31</f>
        <v>0</v>
      </c>
    </row>
    <row r="32" spans="1:15" s="33" customFormat="1" ht="12.75">
      <c r="A32" s="31" t="s">
        <v>228</v>
      </c>
      <c r="B32" s="32" t="s">
        <v>233</v>
      </c>
      <c r="C32" s="33" t="s">
        <v>29</v>
      </c>
      <c r="D32" s="33" t="s">
        <v>237</v>
      </c>
      <c r="E32" s="33" t="s">
        <v>238</v>
      </c>
      <c r="F32" s="34">
        <v>200</v>
      </c>
      <c r="G32" s="34"/>
      <c r="H32" s="34"/>
      <c r="I32" s="34"/>
      <c r="J32" s="34"/>
      <c r="K32" s="34"/>
      <c r="L32" s="34"/>
      <c r="M32" s="34"/>
      <c r="N32" s="34">
        <v>200</v>
      </c>
      <c r="O32" s="20">
        <f t="shared" si="0"/>
        <v>0</v>
      </c>
    </row>
    <row r="33" spans="1:15" s="33" customFormat="1" ht="12.75">
      <c r="A33" s="31"/>
      <c r="B33" s="32"/>
      <c r="F33" s="34"/>
      <c r="G33" s="34"/>
      <c r="H33" s="34"/>
      <c r="I33" s="34"/>
      <c r="J33" s="34"/>
      <c r="K33" s="34"/>
      <c r="L33" s="34"/>
      <c r="M33" s="34"/>
      <c r="N33" s="34"/>
      <c r="O33" s="20">
        <f t="shared" si="0"/>
        <v>0</v>
      </c>
    </row>
    <row r="34" spans="1:15" s="33" customFormat="1" ht="12.75">
      <c r="A34" s="31"/>
      <c r="B34" s="32"/>
      <c r="F34" s="34"/>
      <c r="G34" s="34"/>
      <c r="H34" s="34"/>
      <c r="I34" s="34"/>
      <c r="J34" s="34"/>
      <c r="K34" s="34"/>
      <c r="L34" s="34"/>
      <c r="M34" s="34"/>
      <c r="N34" s="34"/>
      <c r="O34" s="20">
        <f t="shared" si="0"/>
        <v>0</v>
      </c>
    </row>
    <row r="35" spans="1:15" s="23" customFormat="1" ht="12.75">
      <c r="A35" s="21"/>
      <c r="B35" s="22"/>
      <c r="E35" s="23" t="s">
        <v>39</v>
      </c>
      <c r="F35" s="29">
        <f aca="true" t="shared" si="2" ref="F35:N35">SUM(F28:F34)</f>
        <v>869.64</v>
      </c>
      <c r="G35" s="29">
        <f t="shared" si="2"/>
        <v>306.87</v>
      </c>
      <c r="H35" s="29">
        <f t="shared" si="2"/>
        <v>141.94</v>
      </c>
      <c r="I35" s="29">
        <f>SUM(I28:I34)</f>
        <v>0</v>
      </c>
      <c r="J35" s="29">
        <f t="shared" si="2"/>
        <v>0</v>
      </c>
      <c r="K35" s="29">
        <f t="shared" si="2"/>
        <v>37.83</v>
      </c>
      <c r="L35" s="29">
        <f t="shared" si="2"/>
        <v>0</v>
      </c>
      <c r="M35" s="29">
        <f t="shared" si="2"/>
        <v>0</v>
      </c>
      <c r="N35" s="29">
        <f t="shared" si="2"/>
        <v>383</v>
      </c>
      <c r="O35" s="20">
        <f t="shared" si="0"/>
        <v>0</v>
      </c>
    </row>
    <row r="36" spans="1:15" ht="12.75">
      <c r="A36" s="21" t="s">
        <v>45</v>
      </c>
      <c r="O36" s="20">
        <f t="shared" si="0"/>
        <v>0</v>
      </c>
    </row>
    <row r="37" ht="12.75">
      <c r="O37" s="20">
        <f t="shared" si="0"/>
        <v>0</v>
      </c>
    </row>
    <row r="38" spans="1:15" ht="12.75">
      <c r="A38" s="24" t="s">
        <v>252</v>
      </c>
      <c r="B38" s="25" t="s">
        <v>250</v>
      </c>
      <c r="C38" s="26" t="s">
        <v>29</v>
      </c>
      <c r="D38" s="26" t="s">
        <v>217</v>
      </c>
      <c r="E38" s="26" t="s">
        <v>218</v>
      </c>
      <c r="F38" s="10">
        <v>449.87</v>
      </c>
      <c r="G38" s="10">
        <v>301.93</v>
      </c>
      <c r="H38" s="10">
        <v>146.96</v>
      </c>
      <c r="K38" s="10">
        <v>0.98</v>
      </c>
      <c r="O38" s="20">
        <f t="shared" si="0"/>
        <v>0</v>
      </c>
    </row>
    <row r="39" spans="1:15" ht="12.75">
      <c r="A39" s="24" t="s">
        <v>252</v>
      </c>
      <c r="B39" s="25" t="s">
        <v>251</v>
      </c>
      <c r="C39" s="26" t="s">
        <v>29</v>
      </c>
      <c r="D39" s="26" t="s">
        <v>253</v>
      </c>
      <c r="E39" s="26" t="s">
        <v>254</v>
      </c>
      <c r="F39" s="10">
        <v>167.5</v>
      </c>
      <c r="N39" s="10">
        <v>167.5</v>
      </c>
      <c r="O39" s="20">
        <f t="shared" si="0"/>
        <v>0</v>
      </c>
    </row>
    <row r="40" ht="12.75">
      <c r="O40" s="20"/>
    </row>
    <row r="41" spans="2:15" s="23" customFormat="1" ht="12.75">
      <c r="B41" s="22"/>
      <c r="E41" s="23" t="s">
        <v>39</v>
      </c>
      <c r="F41" s="29">
        <f aca="true" t="shared" si="3" ref="F41:K41">SUM(F36:F39)</f>
        <v>617.37</v>
      </c>
      <c r="G41" s="29">
        <f t="shared" si="3"/>
        <v>301.93</v>
      </c>
      <c r="H41" s="29">
        <f t="shared" si="3"/>
        <v>146.96</v>
      </c>
      <c r="I41" s="29">
        <f t="shared" si="3"/>
        <v>0</v>
      </c>
      <c r="J41" s="29">
        <f t="shared" si="3"/>
        <v>0</v>
      </c>
      <c r="K41" s="29">
        <f t="shared" si="3"/>
        <v>0.98</v>
      </c>
      <c r="L41" s="29"/>
      <c r="M41" s="29"/>
      <c r="N41" s="29">
        <f>SUM(N36:N39)</f>
        <v>167.5</v>
      </c>
      <c r="O41" s="20">
        <f t="shared" si="0"/>
        <v>0</v>
      </c>
    </row>
    <row r="42" spans="1:15" s="33" customFormat="1" ht="12.75">
      <c r="A42" s="21" t="s">
        <v>46</v>
      </c>
      <c r="B42" s="32"/>
      <c r="F42" s="34"/>
      <c r="G42" s="34"/>
      <c r="H42" s="34"/>
      <c r="I42" s="34"/>
      <c r="J42" s="34"/>
      <c r="K42" s="34"/>
      <c r="L42" s="34"/>
      <c r="M42" s="34"/>
      <c r="N42" s="34"/>
      <c r="O42" s="20">
        <f t="shared" si="0"/>
        <v>0</v>
      </c>
    </row>
    <row r="43" spans="1:15" s="33" customFormat="1" ht="12.75">
      <c r="A43" s="31" t="s">
        <v>272</v>
      </c>
      <c r="B43" s="32" t="s">
        <v>255</v>
      </c>
      <c r="C43" s="33" t="s">
        <v>29</v>
      </c>
      <c r="D43" s="33" t="s">
        <v>217</v>
      </c>
      <c r="E43" s="33" t="s">
        <v>218</v>
      </c>
      <c r="F43" s="34">
        <v>441.81</v>
      </c>
      <c r="G43" s="34">
        <v>301.92</v>
      </c>
      <c r="H43" s="34">
        <v>138.66</v>
      </c>
      <c r="I43" s="34"/>
      <c r="J43" s="34"/>
      <c r="K43" s="34">
        <v>1.23</v>
      </c>
      <c r="L43" s="34"/>
      <c r="M43" s="34"/>
      <c r="N43" s="34"/>
      <c r="O43" s="20">
        <f t="shared" si="0"/>
        <v>0</v>
      </c>
    </row>
    <row r="44" spans="1:15" s="33" customFormat="1" ht="12.75">
      <c r="A44" s="31" t="s">
        <v>272</v>
      </c>
      <c r="B44" s="32" t="s">
        <v>256</v>
      </c>
      <c r="C44" s="33" t="s">
        <v>29</v>
      </c>
      <c r="D44" s="33" t="s">
        <v>264</v>
      </c>
      <c r="E44" s="33" t="s">
        <v>15</v>
      </c>
      <c r="F44" s="34">
        <v>50</v>
      </c>
      <c r="G44" s="34"/>
      <c r="H44" s="34"/>
      <c r="I44" s="34">
        <v>50</v>
      </c>
      <c r="J44" s="34"/>
      <c r="K44" s="34"/>
      <c r="L44" s="34"/>
      <c r="M44" s="34"/>
      <c r="N44" s="34"/>
      <c r="O44" s="20">
        <f t="shared" si="0"/>
        <v>0</v>
      </c>
    </row>
    <row r="45" spans="1:15" s="33" customFormat="1" ht="12.75">
      <c r="A45" s="31" t="s">
        <v>272</v>
      </c>
      <c r="B45" s="32" t="s">
        <v>257</v>
      </c>
      <c r="C45" s="33" t="s">
        <v>29</v>
      </c>
      <c r="D45" s="33" t="s">
        <v>170</v>
      </c>
      <c r="E45" s="33" t="s">
        <v>265</v>
      </c>
      <c r="F45" s="34">
        <v>100</v>
      </c>
      <c r="G45" s="34"/>
      <c r="H45" s="34"/>
      <c r="I45" s="34"/>
      <c r="J45" s="34">
        <v>100</v>
      </c>
      <c r="K45" s="34"/>
      <c r="L45" s="34"/>
      <c r="M45" s="34"/>
      <c r="N45" s="34"/>
      <c r="O45" s="20">
        <f t="shared" si="0"/>
        <v>0</v>
      </c>
    </row>
    <row r="46" spans="1:15" s="33" customFormat="1" ht="12.75">
      <c r="A46" s="31"/>
      <c r="B46" s="32"/>
      <c r="F46" s="34"/>
      <c r="G46" s="34"/>
      <c r="H46" s="34"/>
      <c r="I46" s="34"/>
      <c r="J46" s="34"/>
      <c r="K46" s="34"/>
      <c r="L46" s="34"/>
      <c r="M46" s="34"/>
      <c r="N46" s="34"/>
      <c r="O46" s="20">
        <f t="shared" si="0"/>
        <v>0</v>
      </c>
    </row>
    <row r="47" spans="2:15" s="23" customFormat="1" ht="12.75">
      <c r="B47" s="22"/>
      <c r="E47" s="23" t="s">
        <v>39</v>
      </c>
      <c r="F47" s="29">
        <f>SUM(F42:F46)</f>
        <v>591.81</v>
      </c>
      <c r="G47" s="29">
        <f aca="true" t="shared" si="4" ref="G47:N47">SUM(G42:G46)</f>
        <v>301.92</v>
      </c>
      <c r="H47" s="29">
        <f t="shared" si="4"/>
        <v>138.66</v>
      </c>
      <c r="I47" s="29">
        <f t="shared" si="4"/>
        <v>50</v>
      </c>
      <c r="J47" s="29">
        <f t="shared" si="4"/>
        <v>100</v>
      </c>
      <c r="K47" s="29">
        <f t="shared" si="4"/>
        <v>1.23</v>
      </c>
      <c r="L47" s="29"/>
      <c r="M47" s="29"/>
      <c r="N47" s="29">
        <f t="shared" si="4"/>
        <v>0</v>
      </c>
      <c r="O47" s="20">
        <f t="shared" si="0"/>
        <v>0</v>
      </c>
    </row>
    <row r="48" spans="1:15" s="33" customFormat="1" ht="12.75">
      <c r="A48" s="21" t="s">
        <v>47</v>
      </c>
      <c r="B48" s="32"/>
      <c r="F48" s="34"/>
      <c r="G48" s="34"/>
      <c r="H48" s="34"/>
      <c r="I48" s="34"/>
      <c r="J48" s="34"/>
      <c r="K48" s="34"/>
      <c r="L48" s="34"/>
      <c r="M48" s="34"/>
      <c r="N48" s="34"/>
      <c r="O48" s="20">
        <f t="shared" si="0"/>
        <v>0</v>
      </c>
    </row>
    <row r="49" spans="1:15" s="33" customFormat="1" ht="12.75">
      <c r="A49" s="31" t="s">
        <v>273</v>
      </c>
      <c r="B49" s="32" t="s">
        <v>258</v>
      </c>
      <c r="D49" s="33" t="s">
        <v>266</v>
      </c>
      <c r="E49" s="33" t="s">
        <v>8</v>
      </c>
      <c r="F49" s="34">
        <v>100</v>
      </c>
      <c r="G49" s="34"/>
      <c r="H49" s="34"/>
      <c r="I49" s="34"/>
      <c r="J49" s="34">
        <v>100</v>
      </c>
      <c r="K49" s="34"/>
      <c r="L49" s="34"/>
      <c r="M49" s="34"/>
      <c r="N49" s="34"/>
      <c r="O49" s="20">
        <f t="shared" si="0"/>
        <v>0</v>
      </c>
    </row>
    <row r="50" spans="1:15" s="33" customFormat="1" ht="12.75">
      <c r="A50" s="31" t="s">
        <v>273</v>
      </c>
      <c r="B50" s="32" t="s">
        <v>259</v>
      </c>
      <c r="C50" s="33" t="s">
        <v>29</v>
      </c>
      <c r="D50" s="33" t="s">
        <v>267</v>
      </c>
      <c r="E50" s="33" t="s">
        <v>268</v>
      </c>
      <c r="F50" s="34">
        <v>1302.02</v>
      </c>
      <c r="G50" s="34"/>
      <c r="H50" s="34"/>
      <c r="I50" s="34"/>
      <c r="J50" s="34"/>
      <c r="K50" s="34">
        <v>217</v>
      </c>
      <c r="L50" s="34"/>
      <c r="M50" s="34"/>
      <c r="N50" s="34">
        <v>1085.02</v>
      </c>
      <c r="O50" s="20">
        <f t="shared" si="0"/>
        <v>0</v>
      </c>
    </row>
    <row r="51" spans="1:15" s="33" customFormat="1" ht="12.75">
      <c r="A51" s="31" t="s">
        <v>273</v>
      </c>
      <c r="B51" s="32" t="s">
        <v>260</v>
      </c>
      <c r="C51" s="33" t="s">
        <v>29</v>
      </c>
      <c r="D51" s="33" t="s">
        <v>269</v>
      </c>
      <c r="F51" s="34"/>
      <c r="G51" s="34"/>
      <c r="H51" s="34"/>
      <c r="I51" s="34"/>
      <c r="J51" s="34"/>
      <c r="K51" s="34"/>
      <c r="L51" s="34"/>
      <c r="M51" s="34"/>
      <c r="N51" s="34"/>
      <c r="O51" s="20">
        <f t="shared" si="0"/>
        <v>0</v>
      </c>
    </row>
    <row r="52" spans="1:15" s="33" customFormat="1" ht="12.75">
      <c r="A52" s="31" t="s">
        <v>273</v>
      </c>
      <c r="B52" s="32" t="s">
        <v>261</v>
      </c>
      <c r="C52" s="33" t="s">
        <v>29</v>
      </c>
      <c r="D52" s="33" t="s">
        <v>270</v>
      </c>
      <c r="E52" s="33" t="s">
        <v>13</v>
      </c>
      <c r="F52" s="34">
        <v>2527.63</v>
      </c>
      <c r="G52" s="34"/>
      <c r="H52" s="34"/>
      <c r="I52" s="34"/>
      <c r="J52" s="34"/>
      <c r="K52" s="34"/>
      <c r="L52" s="34"/>
      <c r="M52" s="34"/>
      <c r="N52" s="34">
        <v>2527.63</v>
      </c>
      <c r="O52" s="20">
        <f t="shared" si="0"/>
        <v>0</v>
      </c>
    </row>
    <row r="53" spans="1:15" s="33" customFormat="1" ht="12.75">
      <c r="A53" s="31" t="s">
        <v>273</v>
      </c>
      <c r="B53" s="32" t="s">
        <v>262</v>
      </c>
      <c r="C53" s="33" t="s">
        <v>29</v>
      </c>
      <c r="D53" s="33" t="s">
        <v>217</v>
      </c>
      <c r="E53" s="33" t="s">
        <v>218</v>
      </c>
      <c r="F53" s="34">
        <v>386.5</v>
      </c>
      <c r="G53" s="34">
        <v>301.71</v>
      </c>
      <c r="H53" s="34">
        <v>84.54</v>
      </c>
      <c r="I53" s="34"/>
      <c r="J53" s="34"/>
      <c r="K53" s="34">
        <v>0.25</v>
      </c>
      <c r="L53" s="34"/>
      <c r="M53" s="34"/>
      <c r="N53" s="34"/>
      <c r="O53" s="20">
        <f t="shared" si="0"/>
        <v>0</v>
      </c>
    </row>
    <row r="54" spans="1:15" s="33" customFormat="1" ht="12.75">
      <c r="A54" s="31" t="s">
        <v>273</v>
      </c>
      <c r="B54" s="32" t="s">
        <v>263</v>
      </c>
      <c r="C54" s="33" t="s">
        <v>29</v>
      </c>
      <c r="D54" s="33" t="s">
        <v>271</v>
      </c>
      <c r="E54" s="33" t="s">
        <v>15</v>
      </c>
      <c r="F54" s="34">
        <v>66</v>
      </c>
      <c r="G54" s="34"/>
      <c r="H54" s="34"/>
      <c r="I54" s="34">
        <v>55</v>
      </c>
      <c r="J54" s="34"/>
      <c r="K54" s="34">
        <v>11</v>
      </c>
      <c r="L54" s="34"/>
      <c r="M54" s="34"/>
      <c r="N54" s="34"/>
      <c r="O54" s="20">
        <f t="shared" si="0"/>
        <v>0</v>
      </c>
    </row>
    <row r="55" spans="1:15" s="33" customFormat="1" ht="12.75">
      <c r="A55" s="31" t="s">
        <v>278</v>
      </c>
      <c r="B55" s="32"/>
      <c r="C55" s="33" t="s">
        <v>29</v>
      </c>
      <c r="D55" s="33" t="s">
        <v>3</v>
      </c>
      <c r="E55" s="33" t="s">
        <v>291</v>
      </c>
      <c r="F55" s="34">
        <v>866.25</v>
      </c>
      <c r="G55" s="34"/>
      <c r="H55" s="34"/>
      <c r="I55" s="34"/>
      <c r="J55" s="34"/>
      <c r="K55" s="34"/>
      <c r="L55" s="34">
        <v>866.25</v>
      </c>
      <c r="M55" s="34"/>
      <c r="N55" s="34"/>
      <c r="O55" s="20"/>
    </row>
    <row r="56" spans="1:15" s="33" customFormat="1" ht="12.75">
      <c r="A56" s="31"/>
      <c r="B56" s="32"/>
      <c r="F56" s="34"/>
      <c r="G56" s="34"/>
      <c r="H56" s="34"/>
      <c r="I56" s="34"/>
      <c r="J56" s="34"/>
      <c r="K56" s="34"/>
      <c r="L56" s="34"/>
      <c r="M56" s="34"/>
      <c r="N56" s="34"/>
      <c r="O56" s="20"/>
    </row>
    <row r="57" spans="1:15" s="33" customFormat="1" ht="12.75">
      <c r="A57" s="31"/>
      <c r="B57" s="32"/>
      <c r="F57" s="34"/>
      <c r="G57" s="34"/>
      <c r="H57" s="34"/>
      <c r="I57" s="34"/>
      <c r="J57" s="34"/>
      <c r="K57" s="34"/>
      <c r="L57" s="34"/>
      <c r="M57" s="34"/>
      <c r="N57" s="34"/>
      <c r="O57" s="20"/>
    </row>
    <row r="58" spans="1:15" s="33" customFormat="1" ht="12.75">
      <c r="A58" s="31"/>
      <c r="B58" s="32"/>
      <c r="F58" s="34"/>
      <c r="G58" s="34"/>
      <c r="H58" s="34"/>
      <c r="I58" s="34"/>
      <c r="J58" s="34"/>
      <c r="K58" s="34"/>
      <c r="L58" s="34"/>
      <c r="M58" s="34"/>
      <c r="N58" s="34"/>
      <c r="O58" s="20"/>
    </row>
    <row r="59" spans="2:15" s="23" customFormat="1" ht="12.75">
      <c r="B59" s="22"/>
      <c r="E59" s="23" t="s">
        <v>39</v>
      </c>
      <c r="F59" s="29">
        <f>SUM(F49:F58)</f>
        <v>5248.4</v>
      </c>
      <c r="G59" s="29">
        <f aca="true" t="shared" si="5" ref="G59:N59">SUM(G49:G58)</f>
        <v>301.71</v>
      </c>
      <c r="H59" s="29">
        <f t="shared" si="5"/>
        <v>84.54</v>
      </c>
      <c r="I59" s="29">
        <f t="shared" si="5"/>
        <v>55</v>
      </c>
      <c r="J59" s="29">
        <f t="shared" si="5"/>
        <v>100</v>
      </c>
      <c r="K59" s="29">
        <f t="shared" si="5"/>
        <v>228.25</v>
      </c>
      <c r="L59" s="29">
        <f t="shared" si="5"/>
        <v>866.25</v>
      </c>
      <c r="M59" s="29">
        <f t="shared" si="5"/>
        <v>0</v>
      </c>
      <c r="N59" s="29">
        <f t="shared" si="5"/>
        <v>3612.65</v>
      </c>
      <c r="O59" s="20">
        <f>SUM(G59:N59)-F59</f>
        <v>0</v>
      </c>
    </row>
    <row r="60" spans="1:15" s="33" customFormat="1" ht="12.75">
      <c r="A60" s="31"/>
      <c r="B60" s="32"/>
      <c r="G60" s="34"/>
      <c r="H60" s="34"/>
      <c r="I60" s="34"/>
      <c r="J60" s="34"/>
      <c r="K60" s="34"/>
      <c r="L60" s="34"/>
      <c r="M60" s="34"/>
      <c r="N60" s="34"/>
      <c r="O60" s="20">
        <f t="shared" si="0"/>
        <v>0</v>
      </c>
    </row>
    <row r="61" spans="1:16" s="23" customFormat="1" ht="12.75">
      <c r="A61" s="21" t="s">
        <v>27</v>
      </c>
      <c r="B61" s="22"/>
      <c r="D61" s="27"/>
      <c r="F61" s="29">
        <f>SUM(F4:F60)/2</f>
        <v>12472.710000000003</v>
      </c>
      <c r="G61" s="29">
        <f>SUM(G4:G60)/2</f>
        <v>1816.27</v>
      </c>
      <c r="H61" s="29">
        <f aca="true" t="shared" si="6" ref="H61:N61">SUM(H4:H60)/2</f>
        <v>794.9200000000001</v>
      </c>
      <c r="I61" s="29">
        <f t="shared" si="6"/>
        <v>273.24</v>
      </c>
      <c r="J61" s="29">
        <f>SUM(J4:J60)/2</f>
        <v>1100</v>
      </c>
      <c r="K61" s="29">
        <f>SUM(K4:K60)/2</f>
        <v>551.0300000000001</v>
      </c>
      <c r="L61" s="29">
        <f t="shared" si="6"/>
        <v>866.25</v>
      </c>
      <c r="M61" s="29">
        <f t="shared" si="6"/>
        <v>1577.0700000000002</v>
      </c>
      <c r="N61" s="29">
        <f t="shared" si="6"/>
        <v>5493.93</v>
      </c>
      <c r="O61" s="20">
        <f t="shared" si="0"/>
        <v>0</v>
      </c>
      <c r="P61" s="29"/>
    </row>
    <row r="62" spans="6:14" ht="12.75">
      <c r="F62" s="10">
        <f>SUM(G61:N61)</f>
        <v>12472.710000000001</v>
      </c>
      <c r="G62" s="10" t="s">
        <v>29</v>
      </c>
      <c r="H62" s="10" t="s">
        <v>29</v>
      </c>
      <c r="J62" s="10" t="s">
        <v>29</v>
      </c>
      <c r="N62" s="10" t="s">
        <v>29</v>
      </c>
    </row>
    <row r="63" ht="12.75">
      <c r="F63" s="10">
        <f>F61-F62</f>
        <v>0</v>
      </c>
    </row>
    <row r="64" spans="4:10" ht="12.75">
      <c r="D64" s="26" t="s">
        <v>277</v>
      </c>
      <c r="F64" s="10">
        <v>100</v>
      </c>
      <c r="J64" s="10">
        <v>100</v>
      </c>
    </row>
    <row r="65" spans="1:15" s="28" customFormat="1" ht="12.75">
      <c r="A65" s="24"/>
      <c r="B65" s="25"/>
      <c r="F65" s="10">
        <f>F61-F64</f>
        <v>12372.710000000003</v>
      </c>
      <c r="G65" s="30"/>
      <c r="H65" s="30"/>
      <c r="I65" s="30"/>
      <c r="J65" s="30"/>
      <c r="K65" s="30"/>
      <c r="L65" s="66"/>
      <c r="M65" s="30"/>
      <c r="N65" s="30"/>
      <c r="O65" s="29"/>
    </row>
    <row r="71" ht="12.75">
      <c r="J71" s="29"/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31">
      <selection activeCell="U36" sqref="U36"/>
    </sheetView>
  </sheetViews>
  <sheetFormatPr defaultColWidth="9.140625" defaultRowHeight="12.75"/>
  <cols>
    <col min="1" max="1" width="11.421875" style="0" customWidth="1"/>
    <col min="2" max="2" width="26.421875" style="0" bestFit="1" customWidth="1"/>
    <col min="5" max="5" width="20.8515625" style="0" bestFit="1" customWidth="1"/>
    <col min="6" max="6" width="10.140625" style="85" bestFit="1" customWidth="1"/>
    <col min="14" max="14" width="11.421875" style="0" customWidth="1"/>
    <col min="15" max="15" width="9.7109375" style="0" bestFit="1" customWidth="1"/>
  </cols>
  <sheetData>
    <row r="1" ht="20.25">
      <c r="A1" s="73" t="s">
        <v>555</v>
      </c>
    </row>
    <row r="2" spans="1:14" ht="12.75">
      <c r="A2" t="s">
        <v>0</v>
      </c>
      <c r="B2" t="s">
        <v>17</v>
      </c>
      <c r="C2" t="s">
        <v>187</v>
      </c>
      <c r="D2" t="s">
        <v>300</v>
      </c>
      <c r="E2" t="s">
        <v>18</v>
      </c>
      <c r="F2" s="85" t="s">
        <v>31</v>
      </c>
      <c r="G2" t="s">
        <v>4</v>
      </c>
      <c r="H2" t="s">
        <v>32</v>
      </c>
      <c r="I2" t="s">
        <v>1</v>
      </c>
      <c r="J2" t="s">
        <v>13</v>
      </c>
      <c r="K2" t="s">
        <v>30</v>
      </c>
      <c r="L2" t="s">
        <v>23</v>
      </c>
      <c r="M2" t="s">
        <v>2</v>
      </c>
      <c r="N2" s="2" t="s">
        <v>418</v>
      </c>
    </row>
    <row r="3" ht="12.75">
      <c r="G3" s="2" t="s">
        <v>638</v>
      </c>
    </row>
    <row r="4" spans="1:11" ht="12.75">
      <c r="A4" s="2" t="s">
        <v>587</v>
      </c>
      <c r="B4" s="2" t="s">
        <v>588</v>
      </c>
      <c r="C4" t="s">
        <v>29</v>
      </c>
      <c r="D4" s="2"/>
      <c r="E4" s="2" t="s">
        <v>589</v>
      </c>
      <c r="F4" s="85">
        <v>15.43</v>
      </c>
      <c r="K4">
        <v>15.43</v>
      </c>
    </row>
    <row r="5" spans="1:16" ht="12.75">
      <c r="A5" s="80"/>
      <c r="B5" s="80" t="s">
        <v>586</v>
      </c>
      <c r="C5" s="80" t="s">
        <v>29</v>
      </c>
      <c r="D5" s="80"/>
      <c r="E5" s="80" t="s">
        <v>418</v>
      </c>
      <c r="F5" s="103">
        <v>7500</v>
      </c>
      <c r="G5" s="80"/>
      <c r="H5" s="80"/>
      <c r="I5" s="80"/>
      <c r="J5" s="80"/>
      <c r="K5" s="80"/>
      <c r="L5" s="80"/>
      <c r="M5" s="80"/>
      <c r="N5" s="104">
        <v>7500</v>
      </c>
      <c r="O5" s="103">
        <f>F5-SUM(G5:N5)</f>
        <v>0</v>
      </c>
      <c r="P5" s="80"/>
    </row>
    <row r="6" spans="1:16" ht="12.75">
      <c r="A6" s="80"/>
      <c r="B6" s="80" t="s">
        <v>9</v>
      </c>
      <c r="C6" s="80" t="s">
        <v>29</v>
      </c>
      <c r="D6" s="80"/>
      <c r="E6" s="80" t="s">
        <v>589</v>
      </c>
      <c r="F6" s="103">
        <v>281.78</v>
      </c>
      <c r="G6" s="80"/>
      <c r="H6" s="80"/>
      <c r="I6" s="80"/>
      <c r="J6" s="80"/>
      <c r="K6" s="80">
        <v>281.78</v>
      </c>
      <c r="L6" s="80"/>
      <c r="M6" s="80"/>
      <c r="N6" s="104"/>
      <c r="O6" s="103">
        <f>F6-SUM(G6:N6)</f>
        <v>0</v>
      </c>
      <c r="P6" s="80"/>
    </row>
    <row r="7" spans="1:16" ht="12.75">
      <c r="A7" s="80"/>
      <c r="B7" s="80" t="s">
        <v>586</v>
      </c>
      <c r="C7" s="80" t="s">
        <v>29</v>
      </c>
      <c r="D7" s="80"/>
      <c r="E7" s="80" t="s">
        <v>590</v>
      </c>
      <c r="F7" s="103">
        <v>242</v>
      </c>
      <c r="G7" s="104">
        <v>242</v>
      </c>
      <c r="H7" s="80"/>
      <c r="I7" s="80"/>
      <c r="J7" s="80"/>
      <c r="K7" s="80"/>
      <c r="L7" s="80"/>
      <c r="M7" s="80"/>
      <c r="N7" s="104"/>
      <c r="O7" s="103">
        <f>F7-SUM(G7:N7)</f>
        <v>0</v>
      </c>
      <c r="P7" s="80"/>
    </row>
    <row r="8" spans="1:16" ht="12.75">
      <c r="A8" s="80"/>
      <c r="B8" s="80" t="s">
        <v>591</v>
      </c>
      <c r="C8" s="80" t="s">
        <v>29</v>
      </c>
      <c r="D8" s="80"/>
      <c r="E8" s="80" t="s">
        <v>418</v>
      </c>
      <c r="F8" s="103">
        <v>135</v>
      </c>
      <c r="G8" s="104"/>
      <c r="H8" s="80"/>
      <c r="I8" s="80"/>
      <c r="J8" s="80"/>
      <c r="K8" s="80"/>
      <c r="L8" s="80"/>
      <c r="M8" s="80"/>
      <c r="N8" s="104">
        <v>135</v>
      </c>
      <c r="O8" s="103">
        <f>F8-SUM(G8:N8)</f>
        <v>0</v>
      </c>
      <c r="P8" s="80"/>
    </row>
    <row r="9" spans="1:16" ht="12.75">
      <c r="A9" s="80"/>
      <c r="B9" s="80"/>
      <c r="C9" s="80"/>
      <c r="D9" s="80"/>
      <c r="E9" s="80"/>
      <c r="F9" s="103"/>
      <c r="G9" s="104"/>
      <c r="H9" s="80"/>
      <c r="I9" s="80"/>
      <c r="J9" s="80"/>
      <c r="K9" s="80"/>
      <c r="L9" s="80"/>
      <c r="M9" s="80"/>
      <c r="N9" s="104"/>
      <c r="O9" s="103">
        <f>F9-SUM(G9:N9)</f>
        <v>0</v>
      </c>
      <c r="P9" s="80"/>
    </row>
    <row r="10" spans="1:16" ht="12.75">
      <c r="A10" s="108" t="s">
        <v>627</v>
      </c>
      <c r="B10" s="109"/>
      <c r="C10" s="109"/>
      <c r="D10" s="109"/>
      <c r="E10" s="109"/>
      <c r="F10" s="110">
        <f>SUM(F4:F8)</f>
        <v>8174.21</v>
      </c>
      <c r="G10" s="111">
        <f aca="true" t="shared" si="0" ref="G10:O10">SUM(G4:G8)</f>
        <v>242</v>
      </c>
      <c r="H10" s="110">
        <f t="shared" si="0"/>
        <v>0</v>
      </c>
      <c r="I10" s="110">
        <f t="shared" si="0"/>
        <v>0</v>
      </c>
      <c r="J10" s="110">
        <f t="shared" si="0"/>
        <v>0</v>
      </c>
      <c r="K10" s="110">
        <f t="shared" si="0"/>
        <v>297.21</v>
      </c>
      <c r="L10" s="110">
        <f t="shared" si="0"/>
        <v>0</v>
      </c>
      <c r="M10" s="110">
        <f t="shared" si="0"/>
        <v>0</v>
      </c>
      <c r="N10" s="110">
        <f t="shared" si="0"/>
        <v>7635</v>
      </c>
      <c r="O10" s="110">
        <f t="shared" si="0"/>
        <v>0</v>
      </c>
      <c r="P10" s="80"/>
    </row>
    <row r="11" spans="1:16" ht="12.75">
      <c r="A11" s="113"/>
      <c r="B11" s="112"/>
      <c r="C11" s="112"/>
      <c r="D11" s="112"/>
      <c r="E11" s="112"/>
      <c r="F11" s="114"/>
      <c r="G11" s="115"/>
      <c r="H11" s="112"/>
      <c r="I11" s="112"/>
      <c r="J11" s="112"/>
      <c r="K11" s="112"/>
      <c r="L11" s="112"/>
      <c r="M11" s="112"/>
      <c r="N11" s="115"/>
      <c r="O11" s="114"/>
      <c r="P11" s="80"/>
    </row>
    <row r="12" spans="1:16" ht="12.75">
      <c r="A12" s="112" t="s">
        <v>639</v>
      </c>
      <c r="B12" s="112" t="s">
        <v>636</v>
      </c>
      <c r="C12" s="112" t="s">
        <v>29</v>
      </c>
      <c r="D12" s="112"/>
      <c r="E12" s="112" t="s">
        <v>637</v>
      </c>
      <c r="F12" s="114">
        <v>7000</v>
      </c>
      <c r="G12" s="115">
        <v>7000</v>
      </c>
      <c r="H12" s="112"/>
      <c r="I12" s="112"/>
      <c r="J12" s="112"/>
      <c r="K12" s="112"/>
      <c r="L12" s="112"/>
      <c r="M12" s="112"/>
      <c r="N12" s="115"/>
      <c r="O12" s="114"/>
      <c r="P12" s="80"/>
    </row>
    <row r="13" spans="1:16" ht="12.75">
      <c r="A13" s="80"/>
      <c r="B13" s="112" t="s">
        <v>544</v>
      </c>
      <c r="C13" s="112" t="s">
        <v>29</v>
      </c>
      <c r="D13" s="80"/>
      <c r="E13" s="112" t="s">
        <v>635</v>
      </c>
      <c r="F13" s="103">
        <v>3.33</v>
      </c>
      <c r="G13" s="80"/>
      <c r="H13" s="80">
        <v>3.33</v>
      </c>
      <c r="I13" s="80"/>
      <c r="J13" s="80"/>
      <c r="K13" s="80"/>
      <c r="L13" s="80"/>
      <c r="M13" s="80"/>
      <c r="N13" s="104"/>
      <c r="O13" s="103"/>
      <c r="P13" s="80"/>
    </row>
    <row r="14" spans="1:16" ht="12.75">
      <c r="A14" s="80" t="s">
        <v>629</v>
      </c>
      <c r="B14" s="80" t="s">
        <v>630</v>
      </c>
      <c r="C14" s="80" t="s">
        <v>29</v>
      </c>
      <c r="D14" s="80"/>
      <c r="E14" s="80" t="s">
        <v>631</v>
      </c>
      <c r="F14" s="103">
        <v>135</v>
      </c>
      <c r="G14" s="80"/>
      <c r="H14" s="80"/>
      <c r="I14" s="80"/>
      <c r="J14" s="80"/>
      <c r="K14" s="80"/>
      <c r="L14" s="80"/>
      <c r="M14" s="80"/>
      <c r="N14" s="104">
        <v>135</v>
      </c>
      <c r="O14" s="103">
        <f>F14-SUM(G14:N14)</f>
        <v>0</v>
      </c>
      <c r="P14" s="80"/>
    </row>
    <row r="15" spans="1:16" ht="12.75">
      <c r="A15" s="80" t="s">
        <v>628</v>
      </c>
      <c r="B15" s="80" t="s">
        <v>625</v>
      </c>
      <c r="C15" s="80" t="s">
        <v>29</v>
      </c>
      <c r="D15" s="80"/>
      <c r="E15" s="80" t="s">
        <v>626</v>
      </c>
      <c r="F15" s="103">
        <v>10000</v>
      </c>
      <c r="G15" s="80"/>
      <c r="H15" s="80"/>
      <c r="I15" s="80"/>
      <c r="J15" s="80"/>
      <c r="K15" s="80"/>
      <c r="L15" s="80"/>
      <c r="M15" s="80"/>
      <c r="N15" s="104">
        <v>10000</v>
      </c>
      <c r="O15" s="103">
        <f>F15-SUM(G15:N15)</f>
        <v>0</v>
      </c>
      <c r="P15" s="80"/>
    </row>
    <row r="16" spans="1:16" s="79" customFormat="1" ht="12.75">
      <c r="A16" s="80" t="s">
        <v>629</v>
      </c>
      <c r="B16" s="80" t="s">
        <v>632</v>
      </c>
      <c r="C16" s="80" t="s">
        <v>29</v>
      </c>
      <c r="D16" s="80"/>
      <c r="E16" s="80" t="s">
        <v>631</v>
      </c>
      <c r="F16" s="103">
        <v>135</v>
      </c>
      <c r="G16" s="80"/>
      <c r="H16" s="80"/>
      <c r="I16" s="80"/>
      <c r="J16" s="80"/>
      <c r="K16" s="80"/>
      <c r="L16" s="80"/>
      <c r="M16" s="80"/>
      <c r="N16" s="104">
        <v>135</v>
      </c>
      <c r="O16" s="103">
        <f>F16-SUM(G16:N16)</f>
        <v>0</v>
      </c>
      <c r="P16" s="80"/>
    </row>
    <row r="17" spans="1:16" s="79" customFormat="1" ht="12.75">
      <c r="A17" s="80" t="s">
        <v>633</v>
      </c>
      <c r="B17" s="80" t="s">
        <v>544</v>
      </c>
      <c r="C17" s="80" t="s">
        <v>29</v>
      </c>
      <c r="D17" s="80"/>
      <c r="E17" s="80" t="s">
        <v>634</v>
      </c>
      <c r="F17" s="103">
        <v>0.07</v>
      </c>
      <c r="G17" s="80"/>
      <c r="H17" s="80">
        <v>0.07</v>
      </c>
      <c r="I17" s="80"/>
      <c r="J17" s="80"/>
      <c r="K17" s="80"/>
      <c r="L17" s="80"/>
      <c r="M17" s="80"/>
      <c r="N17" s="104"/>
      <c r="O17" s="103">
        <f>F17-SUM(G17:N17)</f>
        <v>0</v>
      </c>
      <c r="P17" s="80"/>
    </row>
    <row r="18" spans="1:16" ht="12.75">
      <c r="A18" s="108" t="s">
        <v>627</v>
      </c>
      <c r="B18" s="109"/>
      <c r="C18" s="109"/>
      <c r="D18" s="109"/>
      <c r="E18" s="109"/>
      <c r="F18" s="110">
        <f>SUM(F12:F17)</f>
        <v>17273.4</v>
      </c>
      <c r="G18" s="110">
        <f aca="true" t="shared" si="1" ref="G18:O18">SUM(G12:G17)</f>
        <v>7000</v>
      </c>
      <c r="H18" s="110">
        <f t="shared" si="1"/>
        <v>3.4</v>
      </c>
      <c r="I18" s="110">
        <f t="shared" si="1"/>
        <v>0</v>
      </c>
      <c r="J18" s="110">
        <f t="shared" si="1"/>
        <v>0</v>
      </c>
      <c r="K18" s="110">
        <f t="shared" si="1"/>
        <v>0</v>
      </c>
      <c r="L18" s="110">
        <f t="shared" si="1"/>
        <v>0</v>
      </c>
      <c r="M18" s="110">
        <f t="shared" si="1"/>
        <v>0</v>
      </c>
      <c r="N18" s="110">
        <f t="shared" si="1"/>
        <v>10270</v>
      </c>
      <c r="O18" s="110">
        <f t="shared" si="1"/>
        <v>0</v>
      </c>
      <c r="P18" s="110"/>
    </row>
    <row r="19" spans="1:16" s="79" customFormat="1" ht="12.75">
      <c r="A19" s="80"/>
      <c r="B19" s="80"/>
      <c r="C19" s="80"/>
      <c r="D19" s="80"/>
      <c r="E19" s="80"/>
      <c r="F19" s="103"/>
      <c r="G19" s="80"/>
      <c r="H19" s="80"/>
      <c r="I19" s="80"/>
      <c r="J19" s="80"/>
      <c r="K19" s="80"/>
      <c r="L19" s="80"/>
      <c r="M19" s="80"/>
      <c r="N19" s="104"/>
      <c r="O19" s="103">
        <f>F19-SUM(G19:N19)</f>
        <v>0</v>
      </c>
      <c r="P19" s="80"/>
    </row>
    <row r="20" spans="1:16" s="88" customFormat="1" ht="12.75">
      <c r="A20" s="80"/>
      <c r="B20" s="80"/>
      <c r="C20" s="80"/>
      <c r="D20" s="80"/>
      <c r="E20" s="80"/>
      <c r="F20" s="103"/>
      <c r="G20" s="80"/>
      <c r="H20" s="80"/>
      <c r="I20" s="80"/>
      <c r="J20" s="80"/>
      <c r="K20" s="80"/>
      <c r="L20" s="80"/>
      <c r="M20" s="80"/>
      <c r="N20" s="104"/>
      <c r="O20" s="103">
        <f>F20-SUM(G20:N20)</f>
        <v>0</v>
      </c>
      <c r="P20" s="80"/>
    </row>
    <row r="21" spans="1:16" s="88" customFormat="1" ht="12.75">
      <c r="A21" s="80" t="s">
        <v>662</v>
      </c>
      <c r="B21" s="80" t="s">
        <v>37</v>
      </c>
      <c r="C21" s="80"/>
      <c r="D21" s="80"/>
      <c r="E21" s="80" t="s">
        <v>299</v>
      </c>
      <c r="F21" s="103">
        <v>6675.22</v>
      </c>
      <c r="G21" s="80"/>
      <c r="H21" s="80"/>
      <c r="I21" s="80"/>
      <c r="J21" s="80"/>
      <c r="K21" s="80"/>
      <c r="L21" s="80">
        <v>6675.22</v>
      </c>
      <c r="M21" s="80"/>
      <c r="N21" s="104"/>
      <c r="O21" s="103">
        <f>F21-SUM(G21:N21)</f>
        <v>0</v>
      </c>
      <c r="P21" s="80"/>
    </row>
    <row r="22" spans="1:16" s="88" customFormat="1" ht="12.75">
      <c r="A22" s="80" t="s">
        <v>662</v>
      </c>
      <c r="B22" s="80" t="s">
        <v>136</v>
      </c>
      <c r="C22" s="80"/>
      <c r="D22" s="80"/>
      <c r="E22" s="80" t="s">
        <v>663</v>
      </c>
      <c r="F22" s="103">
        <v>50</v>
      </c>
      <c r="G22" s="80"/>
      <c r="H22" s="80"/>
      <c r="I22" s="80"/>
      <c r="J22" s="80"/>
      <c r="K22" s="80"/>
      <c r="L22" s="80"/>
      <c r="M22" s="104">
        <v>50</v>
      </c>
      <c r="N22" s="104"/>
      <c r="O22" s="103">
        <f>F22-SUM(G22:N22)</f>
        <v>0</v>
      </c>
      <c r="P22" s="80"/>
    </row>
    <row r="23" spans="1:16" s="88" customFormat="1" ht="12.75">
      <c r="A23" s="80"/>
      <c r="B23" s="80"/>
      <c r="C23" s="80"/>
      <c r="D23" s="80"/>
      <c r="E23" s="80"/>
      <c r="F23" s="103"/>
      <c r="G23" s="80"/>
      <c r="H23" s="80"/>
      <c r="I23" s="80"/>
      <c r="J23" s="80"/>
      <c r="K23" s="80"/>
      <c r="L23" s="80"/>
      <c r="M23" s="104"/>
      <c r="N23" s="104"/>
      <c r="O23" s="103"/>
      <c r="P23" s="80"/>
    </row>
    <row r="24" spans="1:16" s="88" customFormat="1" ht="12.75">
      <c r="A24" s="108" t="s">
        <v>627</v>
      </c>
      <c r="B24" s="109"/>
      <c r="C24" s="109"/>
      <c r="D24" s="109"/>
      <c r="E24" s="109"/>
      <c r="F24" s="110">
        <f>SUM(F20:F23)</f>
        <v>6725.22</v>
      </c>
      <c r="G24" s="110">
        <f aca="true" t="shared" si="2" ref="G24:N24">SUM(G20:G23)</f>
        <v>0</v>
      </c>
      <c r="H24" s="110">
        <f t="shared" si="2"/>
        <v>0</v>
      </c>
      <c r="I24" s="110">
        <f t="shared" si="2"/>
        <v>0</v>
      </c>
      <c r="J24" s="110">
        <f t="shared" si="2"/>
        <v>0</v>
      </c>
      <c r="K24" s="110">
        <f t="shared" si="2"/>
        <v>0</v>
      </c>
      <c r="L24" s="110">
        <f t="shared" si="2"/>
        <v>6675.22</v>
      </c>
      <c r="M24" s="110">
        <f t="shared" si="2"/>
        <v>50</v>
      </c>
      <c r="N24" s="110">
        <f t="shared" si="2"/>
        <v>0</v>
      </c>
      <c r="O24" s="110">
        <f>SUM(O18:O23)</f>
        <v>0</v>
      </c>
      <c r="P24" s="80"/>
    </row>
    <row r="25" spans="1:16" s="88" customFormat="1" ht="12.75">
      <c r="A25" s="116">
        <v>42256</v>
      </c>
      <c r="B25" s="80" t="s">
        <v>640</v>
      </c>
      <c r="C25" s="80"/>
      <c r="D25" s="80"/>
      <c r="E25" s="80"/>
      <c r="F25" s="103">
        <v>300</v>
      </c>
      <c r="G25" s="80"/>
      <c r="H25" s="80"/>
      <c r="I25" s="80"/>
      <c r="J25" s="80"/>
      <c r="K25" s="80"/>
      <c r="L25" s="80"/>
      <c r="M25" s="80"/>
      <c r="N25" s="104">
        <v>300</v>
      </c>
      <c r="O25" s="103">
        <f>F25-SUM(G25:N25)</f>
        <v>0</v>
      </c>
      <c r="P25" s="80"/>
    </row>
    <row r="26" spans="1:16" s="88" customFormat="1" ht="12.75">
      <c r="A26" s="80"/>
      <c r="B26" s="80"/>
      <c r="C26" s="80"/>
      <c r="D26" s="80"/>
      <c r="E26" s="80"/>
      <c r="F26" s="103"/>
      <c r="G26" s="80"/>
      <c r="H26" s="80"/>
      <c r="I26" s="80"/>
      <c r="J26" s="80"/>
      <c r="K26" s="80"/>
      <c r="L26" s="80"/>
      <c r="M26" s="80"/>
      <c r="N26" s="104"/>
      <c r="O26" s="103">
        <f>F26-SUM(G26:N26)</f>
        <v>0</v>
      </c>
      <c r="P26" s="80"/>
    </row>
    <row r="27" spans="1:17" s="79" customFormat="1" ht="12.75">
      <c r="A27" s="108" t="s">
        <v>627</v>
      </c>
      <c r="B27" s="109" t="s">
        <v>664</v>
      </c>
      <c r="C27" s="109"/>
      <c r="D27" s="109"/>
      <c r="E27" s="109"/>
      <c r="F27" s="110">
        <f>SUM(F25:F26)</f>
        <v>300</v>
      </c>
      <c r="G27" s="110">
        <f aca="true" t="shared" si="3" ref="G27:O27">SUM(G25:G26)</f>
        <v>0</v>
      </c>
      <c r="H27" s="110">
        <f t="shared" si="3"/>
        <v>0</v>
      </c>
      <c r="I27" s="110">
        <f t="shared" si="3"/>
        <v>0</v>
      </c>
      <c r="J27" s="110">
        <f t="shared" si="3"/>
        <v>0</v>
      </c>
      <c r="K27" s="110">
        <f t="shared" si="3"/>
        <v>0</v>
      </c>
      <c r="L27" s="110">
        <f t="shared" si="3"/>
        <v>0</v>
      </c>
      <c r="M27" s="110">
        <f t="shared" si="3"/>
        <v>0</v>
      </c>
      <c r="N27" s="110">
        <f t="shared" si="3"/>
        <v>300</v>
      </c>
      <c r="O27" s="110">
        <f t="shared" si="3"/>
        <v>0</v>
      </c>
      <c r="P27" s="80"/>
      <c r="Q27" s="79" t="s">
        <v>29</v>
      </c>
    </row>
    <row r="28" spans="1:16" s="79" customFormat="1" ht="12.75">
      <c r="A28" s="80"/>
      <c r="B28" s="80"/>
      <c r="C28" s="80"/>
      <c r="D28" s="80"/>
      <c r="E28" s="80"/>
      <c r="F28" s="103"/>
      <c r="G28" s="80"/>
      <c r="H28" s="80"/>
      <c r="I28" s="80"/>
      <c r="J28" s="80"/>
      <c r="K28" s="80"/>
      <c r="L28" s="80"/>
      <c r="M28" s="80"/>
      <c r="N28" s="104"/>
      <c r="O28" s="103">
        <f aca="true" t="shared" si="4" ref="O28:O34">F28-SUM(G28:N28)</f>
        <v>0</v>
      </c>
      <c r="P28" s="80"/>
    </row>
    <row r="29" spans="1:16" s="79" customFormat="1" ht="12.75">
      <c r="A29" s="116" t="s">
        <v>662</v>
      </c>
      <c r="B29" s="80" t="s">
        <v>5</v>
      </c>
      <c r="C29" s="80" t="s">
        <v>29</v>
      </c>
      <c r="D29" s="80"/>
      <c r="E29" s="80"/>
      <c r="F29" s="103">
        <v>1.09</v>
      </c>
      <c r="G29" s="80"/>
      <c r="H29" s="80">
        <v>1.09</v>
      </c>
      <c r="I29" s="80"/>
      <c r="J29" s="80"/>
      <c r="K29" s="80"/>
      <c r="L29" s="80"/>
      <c r="M29" s="80"/>
      <c r="N29" s="104"/>
      <c r="O29" s="103">
        <f t="shared" si="4"/>
        <v>0</v>
      </c>
      <c r="P29" s="80"/>
    </row>
    <row r="30" spans="1:16" s="79" customFormat="1" ht="12.75">
      <c r="A30" s="116" t="s">
        <v>665</v>
      </c>
      <c r="B30" s="80" t="s">
        <v>5</v>
      </c>
      <c r="C30" s="80" t="s">
        <v>29</v>
      </c>
      <c r="D30" s="80"/>
      <c r="E30" s="80"/>
      <c r="F30" s="103">
        <v>0.93</v>
      </c>
      <c r="G30" s="80"/>
      <c r="H30" s="80">
        <v>0.93</v>
      </c>
      <c r="I30" s="80"/>
      <c r="J30" s="80"/>
      <c r="K30" s="80"/>
      <c r="L30" s="80"/>
      <c r="M30" s="80"/>
      <c r="N30" s="104"/>
      <c r="O30" s="103">
        <f t="shared" si="4"/>
        <v>0</v>
      </c>
      <c r="P30" s="80"/>
    </row>
    <row r="31" spans="1:16" s="79" customFormat="1" ht="12.75">
      <c r="A31" s="116" t="s">
        <v>666</v>
      </c>
      <c r="B31" s="80" t="s">
        <v>5</v>
      </c>
      <c r="C31" s="80" t="s">
        <v>29</v>
      </c>
      <c r="D31" s="80"/>
      <c r="E31" s="80"/>
      <c r="F31" s="103">
        <v>1.1</v>
      </c>
      <c r="G31" s="80"/>
      <c r="H31" s="80">
        <v>1.1</v>
      </c>
      <c r="I31" s="80"/>
      <c r="J31" s="80"/>
      <c r="K31" s="80"/>
      <c r="L31" s="80"/>
      <c r="M31" s="80"/>
      <c r="N31" s="104"/>
      <c r="O31" s="103">
        <f t="shared" si="4"/>
        <v>0</v>
      </c>
      <c r="P31" s="80"/>
    </row>
    <row r="32" spans="1:16" s="79" customFormat="1" ht="12.75">
      <c r="A32" s="116" t="s">
        <v>666</v>
      </c>
      <c r="B32" s="80" t="s">
        <v>667</v>
      </c>
      <c r="C32" s="80" t="s">
        <v>29</v>
      </c>
      <c r="D32" s="80"/>
      <c r="E32" s="80"/>
      <c r="F32" s="103">
        <v>242</v>
      </c>
      <c r="G32" s="80">
        <v>242</v>
      </c>
      <c r="H32" s="80"/>
      <c r="I32" s="80"/>
      <c r="J32" s="80"/>
      <c r="K32" s="80"/>
      <c r="L32" s="80"/>
      <c r="M32" s="80"/>
      <c r="N32" s="104"/>
      <c r="O32" s="103">
        <f t="shared" si="4"/>
        <v>0</v>
      </c>
      <c r="P32" s="80"/>
    </row>
    <row r="33" spans="1:16" s="79" customFormat="1" ht="12.75">
      <c r="A33" s="116" t="s">
        <v>668</v>
      </c>
      <c r="B33" s="80" t="s">
        <v>669</v>
      </c>
      <c r="C33" s="80" t="s">
        <v>29</v>
      </c>
      <c r="D33" s="80"/>
      <c r="E33" s="80"/>
      <c r="F33" s="103">
        <v>217.7</v>
      </c>
      <c r="G33" s="80"/>
      <c r="H33" s="80"/>
      <c r="I33" s="80"/>
      <c r="J33" s="80"/>
      <c r="K33" s="80">
        <v>217.7</v>
      </c>
      <c r="L33" s="80"/>
      <c r="M33" s="80"/>
      <c r="N33" s="104"/>
      <c r="O33" s="103">
        <f t="shared" si="4"/>
        <v>0</v>
      </c>
      <c r="P33" s="80"/>
    </row>
    <row r="34" spans="1:16" s="79" customFormat="1" ht="12.75">
      <c r="A34" s="80"/>
      <c r="B34" s="80"/>
      <c r="C34" s="80"/>
      <c r="D34" s="80"/>
      <c r="E34" s="80"/>
      <c r="F34" s="103"/>
      <c r="G34" s="80"/>
      <c r="H34" s="80"/>
      <c r="I34" s="80"/>
      <c r="J34" s="80"/>
      <c r="K34" s="80"/>
      <c r="L34" s="80"/>
      <c r="M34" s="80"/>
      <c r="N34" s="104"/>
      <c r="O34" s="103">
        <f t="shared" si="4"/>
        <v>0</v>
      </c>
      <c r="P34" s="80"/>
    </row>
    <row r="35" spans="1:17" ht="12.75">
      <c r="A35" s="108" t="s">
        <v>627</v>
      </c>
      <c r="B35" s="109" t="s">
        <v>664</v>
      </c>
      <c r="C35" s="109"/>
      <c r="D35" s="109"/>
      <c r="E35" s="109"/>
      <c r="F35" s="110">
        <f>SUM(F29:F34)</f>
        <v>462.82</v>
      </c>
      <c r="G35" s="110">
        <f aca="true" t="shared" si="5" ref="G35:O35">SUM(G29:G34)</f>
        <v>242</v>
      </c>
      <c r="H35" s="110">
        <f t="shared" si="5"/>
        <v>3.12</v>
      </c>
      <c r="I35" s="110">
        <f t="shared" si="5"/>
        <v>0</v>
      </c>
      <c r="J35" s="110">
        <f t="shared" si="5"/>
        <v>0</v>
      </c>
      <c r="K35" s="110">
        <f t="shared" si="5"/>
        <v>217.7</v>
      </c>
      <c r="L35" s="110">
        <f t="shared" si="5"/>
        <v>0</v>
      </c>
      <c r="M35" s="110">
        <f t="shared" si="5"/>
        <v>0</v>
      </c>
      <c r="N35" s="110">
        <f t="shared" si="5"/>
        <v>0</v>
      </c>
      <c r="O35" s="110">
        <f t="shared" si="5"/>
        <v>0</v>
      </c>
      <c r="P35" s="80"/>
      <c r="Q35" t="s">
        <v>29</v>
      </c>
    </row>
    <row r="36" spans="1:16" ht="12.75">
      <c r="A36" s="80"/>
      <c r="B36" s="80"/>
      <c r="C36" s="80"/>
      <c r="D36" s="80"/>
      <c r="E36" s="80"/>
      <c r="F36" s="103"/>
      <c r="G36" s="80"/>
      <c r="H36" s="80"/>
      <c r="I36" s="80"/>
      <c r="J36" s="80"/>
      <c r="K36" s="80"/>
      <c r="L36" s="80"/>
      <c r="M36" s="80"/>
      <c r="N36" s="104"/>
      <c r="O36" s="103">
        <f>F36-SUM(G36:N36)</f>
        <v>0</v>
      </c>
      <c r="P36" s="80"/>
    </row>
    <row r="37" spans="1:16" ht="12.75">
      <c r="A37" s="80" t="s">
        <v>683</v>
      </c>
      <c r="B37" s="80" t="s">
        <v>684</v>
      </c>
      <c r="C37" s="80" t="s">
        <v>29</v>
      </c>
      <c r="D37" s="80"/>
      <c r="E37" s="80" t="s">
        <v>190</v>
      </c>
      <c r="F37" s="103">
        <v>360</v>
      </c>
      <c r="G37" s="80"/>
      <c r="H37" s="80"/>
      <c r="I37" s="80"/>
      <c r="J37" s="80">
        <v>360</v>
      </c>
      <c r="K37" s="80"/>
      <c r="L37" s="80"/>
      <c r="M37" s="80"/>
      <c r="N37" s="104"/>
      <c r="O37" s="103">
        <f>F37-SUM(G37:N37)</f>
        <v>0</v>
      </c>
      <c r="P37" s="80"/>
    </row>
    <row r="38" spans="1:16" ht="12.75">
      <c r="A38" s="80"/>
      <c r="B38" s="80" t="s">
        <v>686</v>
      </c>
      <c r="C38" s="80"/>
      <c r="D38" s="80"/>
      <c r="E38" s="80" t="s">
        <v>687</v>
      </c>
      <c r="F38" s="103">
        <v>9.2</v>
      </c>
      <c r="G38" s="80"/>
      <c r="H38" s="80"/>
      <c r="I38" s="80"/>
      <c r="J38" s="80"/>
      <c r="K38" s="80"/>
      <c r="L38" s="80"/>
      <c r="M38" s="80">
        <v>9.2</v>
      </c>
      <c r="N38" s="104"/>
      <c r="O38" s="103">
        <f>F38-SUM(G38:N38)</f>
        <v>0</v>
      </c>
      <c r="P38" s="80"/>
    </row>
    <row r="39" spans="1:16" ht="12.75">
      <c r="A39" s="80"/>
      <c r="B39" s="80"/>
      <c r="C39" s="80"/>
      <c r="D39" s="80"/>
      <c r="E39" s="80"/>
      <c r="F39" s="103"/>
      <c r="G39" s="80"/>
      <c r="H39" s="80"/>
      <c r="I39" s="80"/>
      <c r="J39" s="80"/>
      <c r="K39" s="80"/>
      <c r="L39" s="80"/>
      <c r="M39" s="80"/>
      <c r="N39" s="104"/>
      <c r="O39" s="103">
        <f>F39-SUM(G39:N39)</f>
        <v>0</v>
      </c>
      <c r="P39" s="80"/>
    </row>
    <row r="40" spans="1:17" ht="12.75">
      <c r="A40" s="108" t="s">
        <v>627</v>
      </c>
      <c r="B40" s="109" t="s">
        <v>685</v>
      </c>
      <c r="C40" s="109"/>
      <c r="D40" s="109"/>
      <c r="E40" s="109"/>
      <c r="F40" s="110">
        <f>SUM(F37:F39)</f>
        <v>369.2</v>
      </c>
      <c r="G40" s="110">
        <f aca="true" t="shared" si="6" ref="G40:N40">SUM(G37:G39)</f>
        <v>0</v>
      </c>
      <c r="H40" s="110">
        <f t="shared" si="6"/>
        <v>0</v>
      </c>
      <c r="I40" s="110">
        <f t="shared" si="6"/>
        <v>0</v>
      </c>
      <c r="J40" s="110">
        <f t="shared" si="6"/>
        <v>360</v>
      </c>
      <c r="K40" s="110">
        <f t="shared" si="6"/>
        <v>0</v>
      </c>
      <c r="L40" s="110">
        <f t="shared" si="6"/>
        <v>0</v>
      </c>
      <c r="M40" s="110">
        <f t="shared" si="6"/>
        <v>9.2</v>
      </c>
      <c r="N40" s="110">
        <f t="shared" si="6"/>
        <v>0</v>
      </c>
      <c r="O40" s="110">
        <f>SUM(O33:O39)</f>
        <v>0</v>
      </c>
      <c r="P40" s="80"/>
      <c r="Q40" t="s">
        <v>29</v>
      </c>
    </row>
    <row r="41" spans="1:16" ht="12.75">
      <c r="A41" s="80"/>
      <c r="B41" s="80"/>
      <c r="C41" s="80"/>
      <c r="D41" s="80"/>
      <c r="E41" s="80"/>
      <c r="F41" s="103"/>
      <c r="G41" s="80"/>
      <c r="H41" s="80"/>
      <c r="I41" s="80"/>
      <c r="J41" s="80"/>
      <c r="K41" s="80"/>
      <c r="L41" s="80"/>
      <c r="M41" s="80"/>
      <c r="N41" s="104"/>
      <c r="O41" s="103">
        <f>F41-SUM(G41:N41)</f>
        <v>0</v>
      </c>
      <c r="P41" s="80"/>
    </row>
    <row r="42" spans="1:16" ht="12.75">
      <c r="A42" s="80" t="s">
        <v>695</v>
      </c>
      <c r="B42" s="80" t="s">
        <v>696</v>
      </c>
      <c r="C42" s="80" t="s">
        <v>29</v>
      </c>
      <c r="D42" s="80"/>
      <c r="E42" s="80"/>
      <c r="F42" s="103">
        <v>14000</v>
      </c>
      <c r="G42" s="80"/>
      <c r="H42" s="80"/>
      <c r="I42" s="80"/>
      <c r="J42" s="80"/>
      <c r="K42" s="80"/>
      <c r="L42" s="80"/>
      <c r="M42" s="80"/>
      <c r="N42" s="104">
        <v>14000</v>
      </c>
      <c r="O42" s="103">
        <f>F42-SUM(G42:N42)</f>
        <v>0</v>
      </c>
      <c r="P42" s="80"/>
    </row>
    <row r="43" spans="1:16" ht="12.75">
      <c r="A43" s="80"/>
      <c r="B43" s="80"/>
      <c r="C43" s="80"/>
      <c r="D43" s="80"/>
      <c r="E43" s="80"/>
      <c r="F43" s="103"/>
      <c r="G43" s="80"/>
      <c r="H43" s="80"/>
      <c r="I43" s="80"/>
      <c r="J43" s="80"/>
      <c r="K43" s="80"/>
      <c r="L43" s="80"/>
      <c r="M43" s="80"/>
      <c r="N43" s="104"/>
      <c r="O43" s="103">
        <f>F43-SUM(G43:N43)</f>
        <v>0</v>
      </c>
      <c r="P43" s="80"/>
    </row>
    <row r="44" spans="1:17" ht="12.75">
      <c r="A44" s="108" t="s">
        <v>627</v>
      </c>
      <c r="B44" s="109" t="s">
        <v>710</v>
      </c>
      <c r="C44" s="109"/>
      <c r="D44" s="109"/>
      <c r="E44" s="109"/>
      <c r="F44" s="110">
        <f>SUM(F41:F43)</f>
        <v>14000</v>
      </c>
      <c r="G44" s="110">
        <f aca="true" t="shared" si="7" ref="G44:N44">SUM(G41:G43)</f>
        <v>0</v>
      </c>
      <c r="H44" s="110">
        <f t="shared" si="7"/>
        <v>0</v>
      </c>
      <c r="I44" s="110">
        <f t="shared" si="7"/>
        <v>0</v>
      </c>
      <c r="J44" s="110">
        <f t="shared" si="7"/>
        <v>0</v>
      </c>
      <c r="K44" s="110">
        <f t="shared" si="7"/>
        <v>0</v>
      </c>
      <c r="L44" s="110">
        <f t="shared" si="7"/>
        <v>0</v>
      </c>
      <c r="M44" s="110">
        <f t="shared" si="7"/>
        <v>0</v>
      </c>
      <c r="N44" s="110">
        <f t="shared" si="7"/>
        <v>14000</v>
      </c>
      <c r="O44" s="110">
        <f>SUM(O37:O43)</f>
        <v>0</v>
      </c>
      <c r="P44" s="80"/>
      <c r="Q44" t="s">
        <v>29</v>
      </c>
    </row>
    <row r="45" spans="1:16" ht="12.75">
      <c r="A45" s="80" t="s">
        <v>711</v>
      </c>
      <c r="B45" s="112" t="s">
        <v>712</v>
      </c>
      <c r="C45" s="80" t="s">
        <v>29</v>
      </c>
      <c r="D45" s="80"/>
      <c r="E45" s="80"/>
      <c r="F45" s="103">
        <v>360</v>
      </c>
      <c r="G45" s="80"/>
      <c r="H45" s="104"/>
      <c r="I45" s="80"/>
      <c r="J45" s="80">
        <v>360</v>
      </c>
      <c r="K45" s="80"/>
      <c r="L45" s="80"/>
      <c r="M45" s="80"/>
      <c r="N45" s="104"/>
      <c r="O45" s="103">
        <f aca="true" t="shared" si="8" ref="O45:O61">F45-SUM(G45:N45)</f>
        <v>0</v>
      </c>
      <c r="P45" s="80"/>
    </row>
    <row r="46" spans="1:16" ht="12.75">
      <c r="A46" s="80" t="s">
        <v>716</v>
      </c>
      <c r="B46" s="112" t="s">
        <v>146</v>
      </c>
      <c r="C46" s="80" t="s">
        <v>29</v>
      </c>
      <c r="D46" s="80"/>
      <c r="E46" s="80"/>
      <c r="F46" s="103">
        <v>200</v>
      </c>
      <c r="G46" s="80"/>
      <c r="H46" s="104"/>
      <c r="I46" s="80">
        <v>200</v>
      </c>
      <c r="J46" s="80"/>
      <c r="K46" s="80"/>
      <c r="L46" s="80"/>
      <c r="M46" s="80"/>
      <c r="N46" s="104"/>
      <c r="O46" s="103">
        <f t="shared" si="8"/>
        <v>0</v>
      </c>
      <c r="P46" s="80"/>
    </row>
    <row r="47" spans="1:16" ht="12.75">
      <c r="A47" s="80" t="s">
        <v>683</v>
      </c>
      <c r="B47" s="112" t="s">
        <v>719</v>
      </c>
      <c r="C47" s="80" t="s">
        <v>29</v>
      </c>
      <c r="D47" s="80"/>
      <c r="E47" s="80"/>
      <c r="F47" s="103">
        <v>1</v>
      </c>
      <c r="G47" s="80"/>
      <c r="H47" s="104">
        <v>1</v>
      </c>
      <c r="I47" s="80"/>
      <c r="J47" s="80"/>
      <c r="K47" s="80"/>
      <c r="L47" s="80"/>
      <c r="M47" s="80"/>
      <c r="N47" s="104"/>
      <c r="O47" s="103">
        <f t="shared" si="8"/>
        <v>0</v>
      </c>
      <c r="P47" s="80"/>
    </row>
    <row r="48" spans="1:16" ht="12.75">
      <c r="A48" s="80" t="s">
        <v>717</v>
      </c>
      <c r="B48" s="112" t="s">
        <v>720</v>
      </c>
      <c r="C48" s="80" t="s">
        <v>29</v>
      </c>
      <c r="D48" s="80"/>
      <c r="E48" s="80"/>
      <c r="F48" s="103">
        <v>1.03</v>
      </c>
      <c r="G48" s="80"/>
      <c r="H48" s="104">
        <v>1.03</v>
      </c>
      <c r="I48" s="80"/>
      <c r="J48" s="80"/>
      <c r="K48" s="80"/>
      <c r="L48" s="80"/>
      <c r="M48" s="80"/>
      <c r="N48" s="104"/>
      <c r="O48" s="103">
        <f t="shared" si="8"/>
        <v>0</v>
      </c>
      <c r="P48" s="80"/>
    </row>
    <row r="49" spans="1:16" ht="12.75">
      <c r="A49" s="80" t="s">
        <v>718</v>
      </c>
      <c r="B49" s="112" t="s">
        <v>721</v>
      </c>
      <c r="C49" s="80" t="s">
        <v>29</v>
      </c>
      <c r="D49" s="80"/>
      <c r="E49" s="80"/>
      <c r="F49" s="103">
        <v>1.03</v>
      </c>
      <c r="G49" s="80"/>
      <c r="H49" s="104">
        <v>1.03</v>
      </c>
      <c r="I49" s="80"/>
      <c r="J49" s="80"/>
      <c r="K49" s="80"/>
      <c r="L49" s="80"/>
      <c r="M49" s="80"/>
      <c r="N49" s="104"/>
      <c r="O49" s="103">
        <f t="shared" si="8"/>
        <v>0</v>
      </c>
      <c r="P49" s="80"/>
    </row>
    <row r="50" spans="1:16" ht="12.75">
      <c r="A50" s="80" t="s">
        <v>714</v>
      </c>
      <c r="B50" s="112" t="s">
        <v>715</v>
      </c>
      <c r="C50" s="80" t="s">
        <v>29</v>
      </c>
      <c r="D50" s="80"/>
      <c r="E50" s="80"/>
      <c r="F50" s="103">
        <v>135</v>
      </c>
      <c r="G50" s="80"/>
      <c r="H50" s="80"/>
      <c r="I50" s="80"/>
      <c r="J50" s="80"/>
      <c r="K50" s="80"/>
      <c r="L50" s="80"/>
      <c r="M50" s="80">
        <v>135</v>
      </c>
      <c r="N50" s="104"/>
      <c r="O50" s="103">
        <f t="shared" si="8"/>
        <v>0</v>
      </c>
      <c r="P50" s="80"/>
    </row>
    <row r="51" spans="1:17" ht="12.75">
      <c r="A51" s="108" t="s">
        <v>627</v>
      </c>
      <c r="B51" s="109" t="s">
        <v>713</v>
      </c>
      <c r="C51" s="109"/>
      <c r="D51" s="109"/>
      <c r="E51" s="109"/>
      <c r="F51" s="110">
        <f aca="true" t="shared" si="9" ref="F51:N51">SUM(F45:F50)</f>
        <v>698.06</v>
      </c>
      <c r="G51" s="110">
        <f t="shared" si="9"/>
        <v>0</v>
      </c>
      <c r="H51" s="110">
        <f t="shared" si="9"/>
        <v>3.0600000000000005</v>
      </c>
      <c r="I51" s="110">
        <f t="shared" si="9"/>
        <v>200</v>
      </c>
      <c r="J51" s="110">
        <f t="shared" si="9"/>
        <v>360</v>
      </c>
      <c r="K51" s="110">
        <f t="shared" si="9"/>
        <v>0</v>
      </c>
      <c r="L51" s="110">
        <f t="shared" si="9"/>
        <v>0</v>
      </c>
      <c r="M51" s="110">
        <f t="shared" si="9"/>
        <v>135</v>
      </c>
      <c r="N51" s="110">
        <f t="shared" si="9"/>
        <v>0</v>
      </c>
      <c r="O51" s="103">
        <f t="shared" si="8"/>
        <v>0</v>
      </c>
      <c r="P51" s="80"/>
      <c r="Q51" t="s">
        <v>29</v>
      </c>
    </row>
    <row r="52" spans="1:16" ht="12.75">
      <c r="A52" s="80" t="s">
        <v>722</v>
      </c>
      <c r="B52" s="112" t="s">
        <v>723</v>
      </c>
      <c r="C52" s="80" t="s">
        <v>29</v>
      </c>
      <c r="D52" s="80"/>
      <c r="E52" s="80"/>
      <c r="F52" s="103">
        <v>2594.82</v>
      </c>
      <c r="G52" s="80"/>
      <c r="H52" s="104"/>
      <c r="I52" s="80"/>
      <c r="J52" s="80"/>
      <c r="K52" s="80"/>
      <c r="L52" s="80"/>
      <c r="M52" s="80">
        <v>2594.82</v>
      </c>
      <c r="N52" s="104"/>
      <c r="O52" s="103">
        <f t="shared" si="8"/>
        <v>0</v>
      </c>
      <c r="P52" s="80"/>
    </row>
    <row r="53" ht="12.75">
      <c r="O53" s="103">
        <f t="shared" si="8"/>
        <v>0</v>
      </c>
    </row>
    <row r="54" spans="1:16" ht="12.75">
      <c r="A54" s="80"/>
      <c r="B54" s="112"/>
      <c r="C54" s="80"/>
      <c r="D54" s="80"/>
      <c r="E54" s="80"/>
      <c r="F54" s="103"/>
      <c r="G54" s="80"/>
      <c r="H54" s="80"/>
      <c r="I54" s="80"/>
      <c r="J54" s="80"/>
      <c r="K54" s="80"/>
      <c r="L54" s="80"/>
      <c r="M54" s="80"/>
      <c r="N54" s="104"/>
      <c r="O54" s="103">
        <f t="shared" si="8"/>
        <v>0</v>
      </c>
      <c r="P54" s="80"/>
    </row>
    <row r="55" spans="1:17" ht="12.75">
      <c r="A55" s="108" t="s">
        <v>627</v>
      </c>
      <c r="B55" s="109" t="s">
        <v>724</v>
      </c>
      <c r="C55" s="109"/>
      <c r="D55" s="109"/>
      <c r="E55" s="109"/>
      <c r="F55" s="110">
        <f>SUM(F52:F54)</f>
        <v>2594.82</v>
      </c>
      <c r="G55" s="110">
        <f aca="true" t="shared" si="10" ref="G55:N55">SUM(G52:G54)</f>
        <v>0</v>
      </c>
      <c r="H55" s="110">
        <f t="shared" si="10"/>
        <v>0</v>
      </c>
      <c r="I55" s="110">
        <f t="shared" si="10"/>
        <v>0</v>
      </c>
      <c r="J55" s="110">
        <f t="shared" si="10"/>
        <v>0</v>
      </c>
      <c r="K55" s="110">
        <f t="shared" si="10"/>
        <v>0</v>
      </c>
      <c r="L55" s="110">
        <f t="shared" si="10"/>
        <v>0</v>
      </c>
      <c r="M55" s="110">
        <f t="shared" si="10"/>
        <v>2594.82</v>
      </c>
      <c r="N55" s="110">
        <f t="shared" si="10"/>
        <v>0</v>
      </c>
      <c r="O55" s="103">
        <f t="shared" si="8"/>
        <v>0</v>
      </c>
      <c r="P55" s="80"/>
      <c r="Q55" t="s">
        <v>29</v>
      </c>
    </row>
    <row r="56" spans="1:15" ht="12.75">
      <c r="A56" s="79"/>
      <c r="B56" s="112" t="s">
        <v>747</v>
      </c>
      <c r="C56" s="79"/>
      <c r="D56" s="79"/>
      <c r="E56" s="79"/>
      <c r="F56" s="87">
        <v>290.73</v>
      </c>
      <c r="G56" s="79"/>
      <c r="H56" s="79"/>
      <c r="I56" s="79"/>
      <c r="J56" s="79"/>
      <c r="K56" s="79">
        <v>290.73</v>
      </c>
      <c r="L56" s="79"/>
      <c r="M56" s="79"/>
      <c r="N56" s="79"/>
      <c r="O56" s="103">
        <f t="shared" si="8"/>
        <v>0</v>
      </c>
    </row>
    <row r="57" spans="1:16" ht="12.75">
      <c r="A57" s="80"/>
      <c r="B57" s="112" t="s">
        <v>745</v>
      </c>
      <c r="C57" s="80" t="s">
        <v>29</v>
      </c>
      <c r="D57" s="80"/>
      <c r="E57" s="80"/>
      <c r="F57" s="103">
        <f>0.96+1.03+1.03</f>
        <v>3.02</v>
      </c>
      <c r="G57" s="80"/>
      <c r="H57" s="104">
        <v>3.02</v>
      </c>
      <c r="I57" s="80"/>
      <c r="J57" s="80"/>
      <c r="K57" s="80"/>
      <c r="L57" s="80"/>
      <c r="M57" s="80"/>
      <c r="N57" s="104"/>
      <c r="O57" s="103">
        <f t="shared" si="8"/>
        <v>0</v>
      </c>
      <c r="P57" s="80"/>
    </row>
    <row r="58" spans="1:15" ht="12.75">
      <c r="A58" s="79"/>
      <c r="B58" s="112"/>
      <c r="C58" s="79"/>
      <c r="D58" s="79"/>
      <c r="E58" s="79"/>
      <c r="F58" s="87"/>
      <c r="G58" s="79"/>
      <c r="H58" s="79"/>
      <c r="I58" s="79"/>
      <c r="J58" s="79"/>
      <c r="K58" s="79"/>
      <c r="L58" s="79"/>
      <c r="M58" s="79"/>
      <c r="N58" s="79"/>
      <c r="O58" s="103">
        <f t="shared" si="8"/>
        <v>0</v>
      </c>
    </row>
    <row r="59" spans="1:17" ht="12.75">
      <c r="A59" s="108" t="s">
        <v>627</v>
      </c>
      <c r="B59" s="109" t="s">
        <v>746</v>
      </c>
      <c r="C59" s="109"/>
      <c r="D59" s="109"/>
      <c r="E59" s="109"/>
      <c r="F59" s="110">
        <f>SUM(F56:F58)</f>
        <v>293.75</v>
      </c>
      <c r="G59" s="110">
        <f aca="true" t="shared" si="11" ref="G59:N59">SUM(G56:G58)</f>
        <v>0</v>
      </c>
      <c r="H59" s="110">
        <f t="shared" si="11"/>
        <v>3.02</v>
      </c>
      <c r="I59" s="110">
        <f t="shared" si="11"/>
        <v>0</v>
      </c>
      <c r="J59" s="110">
        <f t="shared" si="11"/>
        <v>0</v>
      </c>
      <c r="K59" s="110">
        <f t="shared" si="11"/>
        <v>290.73</v>
      </c>
      <c r="L59" s="110">
        <f t="shared" si="11"/>
        <v>0</v>
      </c>
      <c r="M59" s="110">
        <f t="shared" si="11"/>
        <v>0</v>
      </c>
      <c r="N59" s="110">
        <f t="shared" si="11"/>
        <v>0</v>
      </c>
      <c r="O59" s="103">
        <f t="shared" si="8"/>
        <v>0</v>
      </c>
      <c r="P59" s="80"/>
      <c r="Q59" t="s">
        <v>29</v>
      </c>
    </row>
    <row r="60" spans="2:15" ht="12.75">
      <c r="B60" s="2"/>
      <c r="G60" s="85"/>
      <c r="O60" s="103">
        <f t="shared" si="8"/>
        <v>0</v>
      </c>
    </row>
    <row r="61" ht="13.5" thickBot="1">
      <c r="O61" s="103">
        <f t="shared" si="8"/>
        <v>0</v>
      </c>
    </row>
    <row r="62" spans="1:15" ht="13.5" thickBot="1">
      <c r="A62" t="s">
        <v>748</v>
      </c>
      <c r="F62" s="118">
        <f>SUM(F4:F61)/2</f>
        <v>50891.48</v>
      </c>
      <c r="G62" s="85">
        <f aca="true" t="shared" si="12" ref="G62:M62">SUM(G4:G61)/2</f>
        <v>7484</v>
      </c>
      <c r="H62" s="85">
        <f t="shared" si="12"/>
        <v>12.599999999999998</v>
      </c>
      <c r="I62" s="85">
        <f t="shared" si="12"/>
        <v>200</v>
      </c>
      <c r="J62" s="85">
        <f t="shared" si="12"/>
        <v>720</v>
      </c>
      <c r="K62" s="85">
        <f t="shared" si="12"/>
        <v>805.64</v>
      </c>
      <c r="L62" s="85">
        <f t="shared" si="12"/>
        <v>6675.22</v>
      </c>
      <c r="M62" s="85">
        <f t="shared" si="12"/>
        <v>2789.0200000000004</v>
      </c>
      <c r="N62" s="85">
        <f>SUM(N4:N61)/2</f>
        <v>32205</v>
      </c>
      <c r="O62" s="85">
        <f>F62-SUM(G62:N62)</f>
        <v>0</v>
      </c>
    </row>
    <row r="67" ht="12.75">
      <c r="M67" s="85">
        <f>M62-M52</f>
        <v>194.20000000000027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"/>
  <sheetViews>
    <sheetView zoomScalePageLayoutView="0" workbookViewId="0" topLeftCell="A28">
      <selection activeCell="F90" sqref="F90"/>
    </sheetView>
  </sheetViews>
  <sheetFormatPr defaultColWidth="9.140625" defaultRowHeight="12.75"/>
  <cols>
    <col min="1" max="1" width="8.140625" style="24" customWidth="1"/>
    <col min="2" max="2" width="8.28125" style="25" customWidth="1"/>
    <col min="3" max="3" width="7.421875" style="26" customWidth="1"/>
    <col min="4" max="4" width="17.28125" style="26" customWidth="1"/>
    <col min="5" max="5" width="22.57421875" style="26" customWidth="1"/>
    <col min="6" max="6" width="8.7109375" style="10" customWidth="1"/>
    <col min="7" max="7" width="8.421875" style="10" customWidth="1"/>
    <col min="8" max="8" width="8.8515625" style="10" customWidth="1"/>
    <col min="9" max="9" width="12.28125" style="10" customWidth="1"/>
    <col min="10" max="10" width="12.00390625" style="10" customWidth="1"/>
    <col min="11" max="11" width="7.421875" style="10" customWidth="1"/>
    <col min="12" max="12" width="8.28125" style="10" bestFit="1" customWidth="1"/>
    <col min="13" max="13" width="9.140625" style="10" customWidth="1"/>
    <col min="14" max="14" width="9.140625" style="26" customWidth="1"/>
    <col min="15" max="15" width="11.28125" style="26" bestFit="1" customWidth="1"/>
    <col min="16" max="16384" width="9.140625" style="26" customWidth="1"/>
  </cols>
  <sheetData>
    <row r="1" spans="1:13" s="16" customFormat="1" ht="24" customHeight="1">
      <c r="A1" s="15" t="s">
        <v>460</v>
      </c>
      <c r="B1" s="13"/>
      <c r="F1" s="8"/>
      <c r="G1" s="8"/>
      <c r="H1" s="8"/>
      <c r="I1" s="8"/>
      <c r="J1" s="8"/>
      <c r="K1" s="8"/>
      <c r="L1" s="8"/>
      <c r="M1" s="8"/>
    </row>
    <row r="2" spans="1:13" s="18" customFormat="1" ht="12.75" customHeight="1">
      <c r="A2" s="17" t="s">
        <v>0</v>
      </c>
      <c r="B2" s="14" t="s">
        <v>20</v>
      </c>
      <c r="D2" s="18" t="s">
        <v>21</v>
      </c>
      <c r="E2" s="18" t="s">
        <v>22</v>
      </c>
      <c r="F2" s="9" t="s">
        <v>25</v>
      </c>
      <c r="G2" s="9" t="s">
        <v>33</v>
      </c>
      <c r="H2" s="9" t="s">
        <v>19</v>
      </c>
      <c r="I2" s="9" t="s">
        <v>34</v>
      </c>
      <c r="J2" s="9" t="s">
        <v>16</v>
      </c>
      <c r="K2" s="9" t="s">
        <v>23</v>
      </c>
      <c r="L2" s="9" t="s">
        <v>227</v>
      </c>
      <c r="M2" s="9" t="s">
        <v>50</v>
      </c>
    </row>
    <row r="3" spans="1:13" s="18" customFormat="1" ht="12.75">
      <c r="A3" s="17"/>
      <c r="B3" s="14" t="s">
        <v>24</v>
      </c>
      <c r="C3" s="18" t="s">
        <v>28</v>
      </c>
      <c r="F3" s="9" t="s">
        <v>26</v>
      </c>
      <c r="G3" s="9"/>
      <c r="H3" s="9"/>
      <c r="I3" s="9"/>
      <c r="J3" s="9"/>
      <c r="K3" s="9"/>
      <c r="L3" s="9"/>
      <c r="M3" s="9" t="s">
        <v>51</v>
      </c>
    </row>
    <row r="4" spans="1:13" s="18" customFormat="1" ht="12.75">
      <c r="A4" s="21" t="s">
        <v>42</v>
      </c>
      <c r="B4" s="14"/>
      <c r="E4" s="70"/>
      <c r="F4" s="9"/>
      <c r="G4" s="9"/>
      <c r="H4" s="9"/>
      <c r="I4" s="9"/>
      <c r="J4" s="9"/>
      <c r="K4" s="9"/>
      <c r="L4" s="9"/>
      <c r="M4" s="9"/>
    </row>
    <row r="5" spans="1:13" s="20" customFormat="1" ht="12.75">
      <c r="A5" s="31" t="s">
        <v>661</v>
      </c>
      <c r="B5" s="32" t="s">
        <v>424</v>
      </c>
      <c r="C5" s="33" t="s">
        <v>29</v>
      </c>
      <c r="D5" s="33" t="s">
        <v>275</v>
      </c>
      <c r="E5" s="69" t="s">
        <v>425</v>
      </c>
      <c r="F5" s="11">
        <v>25</v>
      </c>
      <c r="G5" s="11"/>
      <c r="H5" s="11"/>
      <c r="I5" s="11"/>
      <c r="J5" s="11">
        <v>25</v>
      </c>
      <c r="K5" s="11"/>
      <c r="L5" s="11"/>
      <c r="M5" s="11"/>
    </row>
    <row r="6" spans="1:14" s="20" customFormat="1" ht="12.75">
      <c r="A6" s="31" t="s">
        <v>661</v>
      </c>
      <c r="B6" s="32" t="s">
        <v>426</v>
      </c>
      <c r="C6" s="33" t="s">
        <v>29</v>
      </c>
      <c r="D6" s="33"/>
      <c r="E6" s="69" t="s">
        <v>437</v>
      </c>
      <c r="F6" s="11">
        <v>200</v>
      </c>
      <c r="G6" s="11"/>
      <c r="H6" s="11"/>
      <c r="I6" s="11"/>
      <c r="J6" s="11">
        <v>200</v>
      </c>
      <c r="K6" s="11"/>
      <c r="L6" s="11"/>
      <c r="M6" s="11"/>
      <c r="N6" s="20">
        <f aca="true" t="shared" si="0" ref="N6:N19">SUM(G6:M6)-F6</f>
        <v>0</v>
      </c>
    </row>
    <row r="7" spans="1:14" s="20" customFormat="1" ht="12.75">
      <c r="A7" s="31" t="s">
        <v>661</v>
      </c>
      <c r="B7" s="32" t="s">
        <v>427</v>
      </c>
      <c r="C7" s="33" t="s">
        <v>29</v>
      </c>
      <c r="D7" s="33"/>
      <c r="E7" s="69" t="s">
        <v>438</v>
      </c>
      <c r="F7" s="11">
        <v>150</v>
      </c>
      <c r="G7" s="11"/>
      <c r="H7" s="11"/>
      <c r="I7" s="11"/>
      <c r="J7" s="11">
        <v>150</v>
      </c>
      <c r="K7" s="11"/>
      <c r="L7" s="11"/>
      <c r="M7" s="11"/>
      <c r="N7" s="20">
        <f t="shared" si="0"/>
        <v>0</v>
      </c>
    </row>
    <row r="8" spans="1:14" s="20" customFormat="1" ht="12.75">
      <c r="A8" s="31" t="s">
        <v>661</v>
      </c>
      <c r="B8" s="32" t="s">
        <v>428</v>
      </c>
      <c r="C8" s="33" t="s">
        <v>29</v>
      </c>
      <c r="D8" s="33"/>
      <c r="E8" s="69" t="s">
        <v>439</v>
      </c>
      <c r="F8" s="11">
        <v>50</v>
      </c>
      <c r="G8" s="11"/>
      <c r="H8" s="11"/>
      <c r="I8" s="11"/>
      <c r="J8" s="11">
        <v>50</v>
      </c>
      <c r="K8" s="11"/>
      <c r="L8" s="11"/>
      <c r="M8" s="11"/>
      <c r="N8" s="20">
        <f t="shared" si="0"/>
        <v>0</v>
      </c>
    </row>
    <row r="9" spans="1:14" s="20" customFormat="1" ht="12.75">
      <c r="A9" s="31" t="s">
        <v>661</v>
      </c>
      <c r="B9" s="32" t="s">
        <v>429</v>
      </c>
      <c r="C9" s="33" t="s">
        <v>29</v>
      </c>
      <c r="D9" s="33"/>
      <c r="E9" s="69" t="s">
        <v>440</v>
      </c>
      <c r="F9" s="11">
        <v>100</v>
      </c>
      <c r="G9" s="11"/>
      <c r="H9" s="11"/>
      <c r="I9" s="11"/>
      <c r="J9" s="11">
        <v>100</v>
      </c>
      <c r="K9" s="11"/>
      <c r="L9" s="11"/>
      <c r="M9" s="11"/>
      <c r="N9" s="20">
        <f t="shared" si="0"/>
        <v>0</v>
      </c>
    </row>
    <row r="10" spans="1:14" s="20" customFormat="1" ht="12.75">
      <c r="A10" s="31" t="s">
        <v>661</v>
      </c>
      <c r="B10" s="32" t="s">
        <v>430</v>
      </c>
      <c r="C10" s="33" t="s">
        <v>29</v>
      </c>
      <c r="D10" s="33"/>
      <c r="E10" s="69" t="s">
        <v>75</v>
      </c>
      <c r="F10" s="11">
        <v>500</v>
      </c>
      <c r="G10" s="11"/>
      <c r="H10" s="11"/>
      <c r="I10" s="11"/>
      <c r="J10" s="11">
        <v>500</v>
      </c>
      <c r="K10" s="11"/>
      <c r="L10" s="11"/>
      <c r="M10" s="11"/>
      <c r="N10" s="20">
        <f t="shared" si="0"/>
        <v>0</v>
      </c>
    </row>
    <row r="11" spans="1:14" s="20" customFormat="1" ht="12.75">
      <c r="A11" s="31" t="s">
        <v>661</v>
      </c>
      <c r="B11" s="32" t="s">
        <v>431</v>
      </c>
      <c r="C11" s="33" t="s">
        <v>29</v>
      </c>
      <c r="D11" s="33"/>
      <c r="E11" s="69" t="s">
        <v>329</v>
      </c>
      <c r="F11" s="11">
        <v>100</v>
      </c>
      <c r="G11" s="11"/>
      <c r="H11" s="11"/>
      <c r="I11" s="11"/>
      <c r="J11" s="11">
        <v>100</v>
      </c>
      <c r="K11" s="11"/>
      <c r="L11" s="11"/>
      <c r="M11" s="11"/>
      <c r="N11" s="20">
        <f t="shared" si="0"/>
        <v>0</v>
      </c>
    </row>
    <row r="12" spans="1:14" s="20" customFormat="1" ht="12.75">
      <c r="A12" s="31" t="s">
        <v>661</v>
      </c>
      <c r="B12" s="32" t="s">
        <v>432</v>
      </c>
      <c r="C12" s="33" t="s">
        <v>29</v>
      </c>
      <c r="D12" s="33"/>
      <c r="E12" s="69" t="s">
        <v>441</v>
      </c>
      <c r="F12" s="11">
        <v>50</v>
      </c>
      <c r="G12" s="11"/>
      <c r="H12" s="11"/>
      <c r="I12" s="11"/>
      <c r="J12" s="11">
        <v>50</v>
      </c>
      <c r="K12" s="11"/>
      <c r="L12" s="11"/>
      <c r="M12" s="11"/>
      <c r="N12" s="20">
        <f t="shared" si="0"/>
        <v>0</v>
      </c>
    </row>
    <row r="13" spans="1:14" s="20" customFormat="1" ht="12.75">
      <c r="A13" s="31" t="s">
        <v>661</v>
      </c>
      <c r="B13" s="32" t="s">
        <v>433</v>
      </c>
      <c r="C13" s="33" t="s">
        <v>29</v>
      </c>
      <c r="D13" s="33"/>
      <c r="E13" s="69" t="s">
        <v>442</v>
      </c>
      <c r="F13" s="11">
        <v>75</v>
      </c>
      <c r="G13" s="11"/>
      <c r="H13" s="11"/>
      <c r="I13" s="11"/>
      <c r="J13" s="11"/>
      <c r="K13" s="11"/>
      <c r="L13" s="11"/>
      <c r="M13" s="11">
        <v>75</v>
      </c>
      <c r="N13" s="20">
        <f t="shared" si="0"/>
        <v>0</v>
      </c>
    </row>
    <row r="14" spans="1:14" s="20" customFormat="1" ht="12" customHeight="1">
      <c r="A14" s="31" t="s">
        <v>661</v>
      </c>
      <c r="B14" s="32" t="s">
        <v>434</v>
      </c>
      <c r="C14" s="33" t="s">
        <v>29</v>
      </c>
      <c r="D14" s="33" t="s">
        <v>443</v>
      </c>
      <c r="E14" s="69" t="s">
        <v>13</v>
      </c>
      <c r="F14" s="11">
        <v>1515.27</v>
      </c>
      <c r="G14" s="11"/>
      <c r="H14" s="11"/>
      <c r="I14" s="11"/>
      <c r="J14" s="11"/>
      <c r="K14" s="11"/>
      <c r="L14" s="11"/>
      <c r="M14" s="11">
        <v>1515.27</v>
      </c>
      <c r="N14" s="20">
        <f t="shared" si="0"/>
        <v>0</v>
      </c>
    </row>
    <row r="15" spans="1:14" s="20" customFormat="1" ht="12.75">
      <c r="A15" s="31" t="s">
        <v>661</v>
      </c>
      <c r="B15" s="32" t="s">
        <v>435</v>
      </c>
      <c r="C15" s="33" t="s">
        <v>29</v>
      </c>
      <c r="D15" s="33" t="s">
        <v>444</v>
      </c>
      <c r="E15" s="69" t="s">
        <v>15</v>
      </c>
      <c r="F15" s="11">
        <v>159.39</v>
      </c>
      <c r="G15" s="11"/>
      <c r="H15" s="11"/>
      <c r="I15" s="11">
        <v>159.39</v>
      </c>
      <c r="J15" s="11"/>
      <c r="K15" s="11"/>
      <c r="L15" s="11"/>
      <c r="M15" s="11"/>
      <c r="N15" s="20">
        <f t="shared" si="0"/>
        <v>0</v>
      </c>
    </row>
    <row r="16" spans="1:14" s="20" customFormat="1" ht="12.75">
      <c r="A16" s="31" t="s">
        <v>661</v>
      </c>
      <c r="B16" s="32" t="s">
        <v>436</v>
      </c>
      <c r="C16" s="33" t="s">
        <v>29</v>
      </c>
      <c r="D16" s="33" t="s">
        <v>168</v>
      </c>
      <c r="E16" s="69" t="s">
        <v>343</v>
      </c>
      <c r="F16" s="11">
        <v>418.06</v>
      </c>
      <c r="G16" s="11">
        <v>315.08</v>
      </c>
      <c r="H16" s="11">
        <v>102.98</v>
      </c>
      <c r="I16" s="11"/>
      <c r="J16" s="11"/>
      <c r="K16" s="11"/>
      <c r="L16" s="11"/>
      <c r="M16" s="11"/>
      <c r="N16" s="20">
        <f t="shared" si="0"/>
        <v>0</v>
      </c>
    </row>
    <row r="17" spans="1:14" s="20" customFormat="1" ht="12.75">
      <c r="A17" s="31" t="s">
        <v>661</v>
      </c>
      <c r="B17" s="32" t="s">
        <v>445</v>
      </c>
      <c r="C17" s="33" t="s">
        <v>29</v>
      </c>
      <c r="D17" s="33" t="s">
        <v>446</v>
      </c>
      <c r="E17" s="69" t="s">
        <v>447</v>
      </c>
      <c r="F17" s="11">
        <v>4740</v>
      </c>
      <c r="G17" s="11"/>
      <c r="H17" s="11"/>
      <c r="I17" s="11"/>
      <c r="J17" s="11"/>
      <c r="K17" s="11">
        <v>790</v>
      </c>
      <c r="L17" s="11"/>
      <c r="M17" s="11">
        <v>3950</v>
      </c>
      <c r="N17" s="20">
        <f t="shared" si="0"/>
        <v>0</v>
      </c>
    </row>
    <row r="18" spans="1:14" s="20" customFormat="1" ht="12.75">
      <c r="A18" s="31"/>
      <c r="B18" s="32"/>
      <c r="C18" s="33"/>
      <c r="D18" s="33"/>
      <c r="E18" s="69"/>
      <c r="F18" s="11"/>
      <c r="G18" s="11"/>
      <c r="H18" s="11"/>
      <c r="I18" s="11"/>
      <c r="J18" s="11"/>
      <c r="K18" s="11"/>
      <c r="L18" s="11"/>
      <c r="M18" s="11"/>
      <c r="N18" s="20">
        <f t="shared" si="0"/>
        <v>0</v>
      </c>
    </row>
    <row r="19" spans="1:14" s="23" customFormat="1" ht="12.75">
      <c r="A19" s="21" t="s">
        <v>43</v>
      </c>
      <c r="B19" s="22"/>
      <c r="E19" s="23" t="s">
        <v>39</v>
      </c>
      <c r="F19" s="29">
        <f>SUM(F4:F18)</f>
        <v>8082.719999999999</v>
      </c>
      <c r="G19" s="29">
        <f>SUM(G4:G18)</f>
        <v>315.08</v>
      </c>
      <c r="H19" s="29">
        <f aca="true" t="shared" si="1" ref="H19:M19">SUM(H4:H18)</f>
        <v>102.98</v>
      </c>
      <c r="I19" s="29">
        <f t="shared" si="1"/>
        <v>159.39</v>
      </c>
      <c r="J19" s="29">
        <f t="shared" si="1"/>
        <v>1175</v>
      </c>
      <c r="K19" s="29">
        <f t="shared" si="1"/>
        <v>790</v>
      </c>
      <c r="L19" s="29">
        <f t="shared" si="1"/>
        <v>0</v>
      </c>
      <c r="M19" s="29">
        <f t="shared" si="1"/>
        <v>5540.27</v>
      </c>
      <c r="N19" s="20">
        <f t="shared" si="0"/>
        <v>0</v>
      </c>
    </row>
    <row r="20" spans="1:14" s="23" customFormat="1" ht="12.75">
      <c r="A20" s="21"/>
      <c r="B20" s="22"/>
      <c r="F20" s="29"/>
      <c r="G20" s="29"/>
      <c r="H20" s="29"/>
      <c r="I20" s="29"/>
      <c r="J20" s="29"/>
      <c r="K20" s="29"/>
      <c r="L20" s="29"/>
      <c r="M20" s="29"/>
      <c r="N20" s="20"/>
    </row>
    <row r="21" spans="1:14" s="33" customFormat="1" ht="12.75">
      <c r="A21" s="33" t="s">
        <v>464</v>
      </c>
      <c r="B21" s="32" t="s">
        <v>452</v>
      </c>
      <c r="C21" s="33" t="s">
        <v>29</v>
      </c>
      <c r="D21" s="33" t="s">
        <v>404</v>
      </c>
      <c r="E21" s="33" t="s">
        <v>455</v>
      </c>
      <c r="F21" s="34">
        <v>200</v>
      </c>
      <c r="G21" s="34"/>
      <c r="H21" s="34"/>
      <c r="I21" s="34"/>
      <c r="J21" s="34"/>
      <c r="K21" s="34"/>
      <c r="L21" s="34"/>
      <c r="M21" s="34">
        <v>200</v>
      </c>
      <c r="N21" s="20">
        <f aca="true" t="shared" si="2" ref="N21:N34">SUM(G21:M21)-F21</f>
        <v>0</v>
      </c>
    </row>
    <row r="22" spans="1:14" s="33" customFormat="1" ht="12.75">
      <c r="A22" s="31" t="s">
        <v>464</v>
      </c>
      <c r="B22" s="32" t="s">
        <v>453</v>
      </c>
      <c r="C22" s="33" t="s">
        <v>29</v>
      </c>
      <c r="D22" s="33" t="s">
        <v>11</v>
      </c>
      <c r="E22" s="69" t="s">
        <v>15</v>
      </c>
      <c r="F22" s="34">
        <v>20</v>
      </c>
      <c r="G22" s="34"/>
      <c r="H22" s="34">
        <v>20</v>
      </c>
      <c r="I22" s="34"/>
      <c r="J22" s="34"/>
      <c r="K22" s="34"/>
      <c r="L22" s="34"/>
      <c r="M22" s="34"/>
      <c r="N22" s="20">
        <f t="shared" si="2"/>
        <v>0</v>
      </c>
    </row>
    <row r="23" spans="1:14" s="33" customFormat="1" ht="12.75">
      <c r="A23" s="31" t="s">
        <v>464</v>
      </c>
      <c r="B23" s="32" t="s">
        <v>454</v>
      </c>
      <c r="C23" s="33" t="s">
        <v>29</v>
      </c>
      <c r="D23" s="33" t="s">
        <v>168</v>
      </c>
      <c r="E23" s="69" t="s">
        <v>343</v>
      </c>
      <c r="F23" s="34">
        <v>462.71</v>
      </c>
      <c r="G23" s="34">
        <v>315.07</v>
      </c>
      <c r="H23" s="34">
        <v>147.64</v>
      </c>
      <c r="I23" s="34"/>
      <c r="J23" s="34"/>
      <c r="K23" s="34"/>
      <c r="L23" s="34"/>
      <c r="M23" s="34"/>
      <c r="N23" s="20">
        <f t="shared" si="2"/>
        <v>0</v>
      </c>
    </row>
    <row r="24" spans="1:14" s="33" customFormat="1" ht="12.75">
      <c r="A24" s="81" t="s">
        <v>464</v>
      </c>
      <c r="B24" s="82" t="s">
        <v>461</v>
      </c>
      <c r="C24" s="83" t="s">
        <v>29</v>
      </c>
      <c r="D24" s="83" t="s">
        <v>3</v>
      </c>
      <c r="E24" s="83" t="s">
        <v>227</v>
      </c>
      <c r="F24" s="84">
        <v>608.4</v>
      </c>
      <c r="G24" s="84"/>
      <c r="H24" s="84"/>
      <c r="I24" s="84"/>
      <c r="J24" s="84"/>
      <c r="K24" s="84">
        <v>101.4</v>
      </c>
      <c r="L24" s="84">
        <v>507</v>
      </c>
      <c r="M24" s="84"/>
      <c r="N24" s="20">
        <f t="shared" si="2"/>
        <v>0</v>
      </c>
    </row>
    <row r="25" spans="1:14" s="33" customFormat="1" ht="12.75">
      <c r="A25" s="81" t="s">
        <v>464</v>
      </c>
      <c r="B25" s="82" t="s">
        <v>462</v>
      </c>
      <c r="C25" s="83"/>
      <c r="D25" s="83" t="s">
        <v>269</v>
      </c>
      <c r="E25" s="83"/>
      <c r="F25" s="84"/>
      <c r="G25" s="84"/>
      <c r="H25" s="84"/>
      <c r="I25" s="84"/>
      <c r="J25" s="84"/>
      <c r="K25" s="84"/>
      <c r="L25" s="84"/>
      <c r="M25" s="84"/>
      <c r="N25" s="20">
        <f t="shared" si="2"/>
        <v>0</v>
      </c>
    </row>
    <row r="26" spans="1:14" s="33" customFormat="1" ht="12.75">
      <c r="A26" s="81"/>
      <c r="B26" s="82"/>
      <c r="C26" s="83"/>
      <c r="D26" s="83"/>
      <c r="E26" s="83"/>
      <c r="F26" s="84"/>
      <c r="G26" s="84"/>
      <c r="H26" s="84"/>
      <c r="I26" s="84"/>
      <c r="J26" s="84"/>
      <c r="K26" s="84"/>
      <c r="L26" s="84"/>
      <c r="M26" s="84"/>
      <c r="N26" s="20">
        <f t="shared" si="2"/>
        <v>0</v>
      </c>
    </row>
    <row r="27" spans="1:14" s="33" customFormat="1" ht="12.75">
      <c r="A27" s="31"/>
      <c r="B27" s="32"/>
      <c r="E27" s="69"/>
      <c r="F27" s="34"/>
      <c r="G27" s="34"/>
      <c r="H27" s="34"/>
      <c r="I27" s="34"/>
      <c r="J27" s="34"/>
      <c r="K27" s="34"/>
      <c r="L27" s="34"/>
      <c r="M27" s="34"/>
      <c r="N27" s="20">
        <f t="shared" si="2"/>
        <v>0</v>
      </c>
    </row>
    <row r="28" spans="1:14" s="33" customFormat="1" ht="12.75">
      <c r="A28" s="31"/>
      <c r="B28" s="32"/>
      <c r="E28" s="69"/>
      <c r="F28" s="34"/>
      <c r="G28" s="34"/>
      <c r="H28" s="34"/>
      <c r="I28" s="34"/>
      <c r="J28" s="34"/>
      <c r="K28" s="34"/>
      <c r="L28" s="34"/>
      <c r="M28" s="34"/>
      <c r="N28" s="20">
        <f t="shared" si="2"/>
        <v>0</v>
      </c>
    </row>
    <row r="29" spans="1:14" s="33" customFormat="1" ht="12.75">
      <c r="A29" s="31"/>
      <c r="B29" s="32"/>
      <c r="E29" s="69"/>
      <c r="F29" s="34"/>
      <c r="G29" s="34"/>
      <c r="H29" s="34" t="s">
        <v>470</v>
      </c>
      <c r="I29" s="34"/>
      <c r="J29" s="34"/>
      <c r="K29" s="34"/>
      <c r="L29" s="34"/>
      <c r="M29" s="34"/>
      <c r="N29" s="20">
        <f t="shared" si="2"/>
        <v>0</v>
      </c>
    </row>
    <row r="30" spans="1:14" s="33" customFormat="1" ht="12.75">
      <c r="A30" s="31"/>
      <c r="B30" s="32"/>
      <c r="E30" s="69"/>
      <c r="F30" s="34"/>
      <c r="G30" s="34"/>
      <c r="H30" s="34"/>
      <c r="I30" s="34"/>
      <c r="J30" s="34"/>
      <c r="K30" s="34"/>
      <c r="L30" s="34"/>
      <c r="M30" s="34"/>
      <c r="N30" s="20">
        <f t="shared" si="2"/>
        <v>0</v>
      </c>
    </row>
    <row r="31" spans="1:14" s="33" customFormat="1" ht="12.75">
      <c r="A31" s="31"/>
      <c r="B31" s="32"/>
      <c r="F31" s="34"/>
      <c r="G31" s="34"/>
      <c r="H31" s="34"/>
      <c r="I31" s="34"/>
      <c r="J31" s="34"/>
      <c r="K31" s="34"/>
      <c r="L31" s="34"/>
      <c r="M31" s="34"/>
      <c r="N31" s="20">
        <f t="shared" si="2"/>
        <v>0</v>
      </c>
    </row>
    <row r="32" spans="1:14" s="23" customFormat="1" ht="12.75">
      <c r="A32" s="23" t="s">
        <v>44</v>
      </c>
      <c r="B32" s="22"/>
      <c r="E32" s="23" t="s">
        <v>39</v>
      </c>
      <c r="F32" s="29">
        <f>SUM(F21:F30)</f>
        <v>1291.1100000000001</v>
      </c>
      <c r="G32" s="29">
        <f aca="true" t="shared" si="3" ref="G32:M32">SUM(G21:G30)</f>
        <v>315.07</v>
      </c>
      <c r="H32" s="29">
        <f t="shared" si="3"/>
        <v>167.64</v>
      </c>
      <c r="I32" s="29">
        <f t="shared" si="3"/>
        <v>0</v>
      </c>
      <c r="J32" s="29">
        <f t="shared" si="3"/>
        <v>0</v>
      </c>
      <c r="K32" s="29">
        <f t="shared" si="3"/>
        <v>101.4</v>
      </c>
      <c r="L32" s="29">
        <f t="shared" si="3"/>
        <v>507</v>
      </c>
      <c r="M32" s="29">
        <f t="shared" si="3"/>
        <v>200</v>
      </c>
      <c r="N32" s="20">
        <f t="shared" si="2"/>
        <v>0</v>
      </c>
    </row>
    <row r="33" spans="2:14" s="33" customFormat="1" ht="12.75">
      <c r="B33" s="32"/>
      <c r="F33" s="34"/>
      <c r="G33" s="34"/>
      <c r="H33" s="34"/>
      <c r="I33" s="34"/>
      <c r="J33" s="34"/>
      <c r="K33" s="34"/>
      <c r="L33" s="34"/>
      <c r="M33" s="34"/>
      <c r="N33" s="20">
        <f t="shared" si="2"/>
        <v>0</v>
      </c>
    </row>
    <row r="34" spans="1:14" s="33" customFormat="1" ht="12.75">
      <c r="A34" s="31" t="s">
        <v>465</v>
      </c>
      <c r="B34" s="32" t="s">
        <v>466</v>
      </c>
      <c r="C34" s="33" t="s">
        <v>29</v>
      </c>
      <c r="D34" s="33" t="s">
        <v>471</v>
      </c>
      <c r="E34" s="69" t="s">
        <v>472</v>
      </c>
      <c r="F34" s="34">
        <v>200</v>
      </c>
      <c r="G34" s="34"/>
      <c r="H34" s="34"/>
      <c r="I34" s="34"/>
      <c r="J34" s="34"/>
      <c r="K34" s="34"/>
      <c r="L34" s="34"/>
      <c r="M34" s="34">
        <v>200</v>
      </c>
      <c r="N34" s="20">
        <f t="shared" si="2"/>
        <v>0</v>
      </c>
    </row>
    <row r="35" spans="1:14" s="33" customFormat="1" ht="12.75">
      <c r="A35" s="31" t="s">
        <v>465</v>
      </c>
      <c r="B35" s="32" t="s">
        <v>467</v>
      </c>
      <c r="C35" s="33" t="s">
        <v>29</v>
      </c>
      <c r="D35" s="33" t="s">
        <v>473</v>
      </c>
      <c r="E35" s="69" t="s">
        <v>474</v>
      </c>
      <c r="F35" s="34">
        <v>74</v>
      </c>
      <c r="G35" s="34"/>
      <c r="H35" s="34"/>
      <c r="I35" s="34"/>
      <c r="J35" s="34"/>
      <c r="K35" s="34"/>
      <c r="L35" s="34"/>
      <c r="M35" s="34">
        <v>74</v>
      </c>
      <c r="N35" s="20">
        <f aca="true" t="shared" si="4" ref="N35:N42">SUM(G35:M35)-F35</f>
        <v>0</v>
      </c>
    </row>
    <row r="36" spans="1:15" s="33" customFormat="1" ht="12.75">
      <c r="A36" s="31" t="s">
        <v>465</v>
      </c>
      <c r="B36" s="32" t="s">
        <v>468</v>
      </c>
      <c r="C36" s="33" t="s">
        <v>29</v>
      </c>
      <c r="D36" s="33" t="s">
        <v>168</v>
      </c>
      <c r="E36" s="69" t="s">
        <v>343</v>
      </c>
      <c r="F36" s="34">
        <v>432.86</v>
      </c>
      <c r="G36" s="34">
        <v>315.07</v>
      </c>
      <c r="H36" s="34">
        <v>117.3</v>
      </c>
      <c r="I36" s="34"/>
      <c r="J36" s="34"/>
      <c r="K36" s="34">
        <v>0.49</v>
      </c>
      <c r="L36" s="34"/>
      <c r="M36" s="34"/>
      <c r="N36" s="20">
        <f t="shared" si="4"/>
        <v>0</v>
      </c>
      <c r="O36" s="33" t="s">
        <v>397</v>
      </c>
    </row>
    <row r="37" spans="1:14" s="33" customFormat="1" ht="12.75">
      <c r="A37" s="31" t="s">
        <v>465</v>
      </c>
      <c r="B37" s="72">
        <v>590</v>
      </c>
      <c r="C37" s="33" t="s">
        <v>29</v>
      </c>
      <c r="D37" s="33" t="s">
        <v>95</v>
      </c>
      <c r="E37" s="33" t="s">
        <v>478</v>
      </c>
      <c r="F37" s="34">
        <v>78</v>
      </c>
      <c r="K37" s="34">
        <v>13</v>
      </c>
      <c r="M37" s="33">
        <v>65</v>
      </c>
      <c r="N37" s="20">
        <f t="shared" si="4"/>
        <v>0</v>
      </c>
    </row>
    <row r="38" spans="1:14" s="33" customFormat="1" ht="12.75">
      <c r="A38" s="31" t="s">
        <v>465</v>
      </c>
      <c r="B38" s="32" t="s">
        <v>469</v>
      </c>
      <c r="C38" s="33" t="s">
        <v>29</v>
      </c>
      <c r="D38" s="33" t="s">
        <v>479</v>
      </c>
      <c r="E38" s="69" t="s">
        <v>480</v>
      </c>
      <c r="F38" s="34">
        <v>360</v>
      </c>
      <c r="G38" s="34"/>
      <c r="H38" s="34"/>
      <c r="I38" s="34"/>
      <c r="J38" s="34"/>
      <c r="K38" s="34">
        <v>60</v>
      </c>
      <c r="L38" s="34"/>
      <c r="M38" s="34">
        <v>300</v>
      </c>
      <c r="N38" s="20">
        <f t="shared" si="4"/>
        <v>0</v>
      </c>
    </row>
    <row r="39" spans="1:14" s="33" customFormat="1" ht="12.75">
      <c r="A39" s="31"/>
      <c r="B39" s="32"/>
      <c r="E39" s="69"/>
      <c r="F39" s="34"/>
      <c r="G39" s="34"/>
      <c r="H39" s="34"/>
      <c r="I39" s="34"/>
      <c r="J39" s="34"/>
      <c r="K39" s="34"/>
      <c r="L39" s="34"/>
      <c r="M39" s="34"/>
      <c r="N39" s="20">
        <f t="shared" si="4"/>
        <v>0</v>
      </c>
    </row>
    <row r="40" spans="1:14" s="33" customFormat="1" ht="12.75">
      <c r="A40" s="31"/>
      <c r="B40" s="32"/>
      <c r="E40" s="69"/>
      <c r="F40" s="34"/>
      <c r="G40" s="34"/>
      <c r="H40" s="34"/>
      <c r="I40" s="34"/>
      <c r="J40" s="34"/>
      <c r="K40" s="34"/>
      <c r="L40" s="34"/>
      <c r="M40" s="34"/>
      <c r="N40" s="20">
        <f t="shared" si="4"/>
        <v>0</v>
      </c>
    </row>
    <row r="41" s="33" customFormat="1" ht="12.75">
      <c r="N41" s="20">
        <f t="shared" si="4"/>
        <v>0</v>
      </c>
    </row>
    <row r="42" spans="1:14" s="33" customFormat="1" ht="12.75">
      <c r="A42" s="31"/>
      <c r="B42" s="32"/>
      <c r="F42" s="34"/>
      <c r="G42" s="34"/>
      <c r="H42" s="34"/>
      <c r="I42" s="34"/>
      <c r="J42" s="34"/>
      <c r="K42" s="34"/>
      <c r="L42" s="34"/>
      <c r="M42" s="34"/>
      <c r="N42" s="20">
        <f t="shared" si="4"/>
        <v>0</v>
      </c>
    </row>
    <row r="43" spans="1:14" s="23" customFormat="1" ht="12.75">
      <c r="A43" s="21" t="s">
        <v>45</v>
      </c>
      <c r="B43" s="22"/>
      <c r="E43" s="23" t="s">
        <v>39</v>
      </c>
      <c r="F43" s="29">
        <f>SUM(F33:F42)</f>
        <v>1144.8600000000001</v>
      </c>
      <c r="G43" s="29">
        <f aca="true" t="shared" si="5" ref="G43:M43">SUM(G33:G42)</f>
        <v>315.07</v>
      </c>
      <c r="H43" s="29">
        <f t="shared" si="5"/>
        <v>117.3</v>
      </c>
      <c r="I43" s="29">
        <f t="shared" si="5"/>
        <v>0</v>
      </c>
      <c r="J43" s="29">
        <f t="shared" si="5"/>
        <v>0</v>
      </c>
      <c r="K43" s="29">
        <f t="shared" si="5"/>
        <v>73.49</v>
      </c>
      <c r="L43" s="29">
        <f t="shared" si="5"/>
        <v>0</v>
      </c>
      <c r="M43" s="29">
        <f t="shared" si="5"/>
        <v>639</v>
      </c>
      <c r="N43" s="20">
        <f>SUM(G43:M43)-F43</f>
        <v>0</v>
      </c>
    </row>
    <row r="44" ht="12.75">
      <c r="N44" s="20"/>
    </row>
    <row r="45" spans="1:14" ht="12.75">
      <c r="A45" s="31" t="s">
        <v>477</v>
      </c>
      <c r="B45" s="32" t="s">
        <v>476</v>
      </c>
      <c r="C45" s="33" t="s">
        <v>29</v>
      </c>
      <c r="D45" s="33" t="s">
        <v>404</v>
      </c>
      <c r="E45" s="33" t="s">
        <v>484</v>
      </c>
      <c r="F45" s="10">
        <v>100</v>
      </c>
      <c r="M45" s="10">
        <v>100</v>
      </c>
      <c r="N45" s="20">
        <f aca="true" t="shared" si="6" ref="N45:N51">SUM(G45:M45)-F45</f>
        <v>0</v>
      </c>
    </row>
    <row r="46" spans="1:14" ht="12.75">
      <c r="A46" s="31" t="s">
        <v>477</v>
      </c>
      <c r="B46" s="32" t="s">
        <v>475</v>
      </c>
      <c r="C46" s="33" t="s">
        <v>29</v>
      </c>
      <c r="D46" s="33" t="s">
        <v>168</v>
      </c>
      <c r="E46" s="69" t="s">
        <v>343</v>
      </c>
      <c r="F46" s="34">
        <v>512.39</v>
      </c>
      <c r="G46" s="34">
        <v>399.44</v>
      </c>
      <c r="H46" s="34">
        <v>112.95</v>
      </c>
      <c r="I46" s="34"/>
      <c r="J46" s="34"/>
      <c r="K46" s="34"/>
      <c r="L46" s="34"/>
      <c r="M46" s="34"/>
      <c r="N46" s="20">
        <f t="shared" si="6"/>
        <v>0</v>
      </c>
    </row>
    <row r="47" spans="1:14" ht="12.75">
      <c r="A47" s="31"/>
      <c r="B47" s="32"/>
      <c r="C47" s="33"/>
      <c r="D47" s="33"/>
      <c r="E47" s="33"/>
      <c r="N47" s="20">
        <f t="shared" si="6"/>
        <v>0</v>
      </c>
    </row>
    <row r="48" spans="1:14" ht="12.75">
      <c r="A48" s="31"/>
      <c r="B48" s="32"/>
      <c r="D48" s="33"/>
      <c r="E48" s="33"/>
      <c r="N48" s="20">
        <f t="shared" si="6"/>
        <v>0</v>
      </c>
    </row>
    <row r="49" spans="1:14" ht="12.75">
      <c r="A49" s="31"/>
      <c r="B49" s="32"/>
      <c r="C49" s="33"/>
      <c r="D49" s="33"/>
      <c r="E49" s="33"/>
      <c r="N49" s="20">
        <f t="shared" si="6"/>
        <v>0</v>
      </c>
    </row>
    <row r="50" spans="1:14" ht="12.75">
      <c r="A50" s="31"/>
      <c r="B50" s="32"/>
      <c r="C50" s="33"/>
      <c r="D50" s="33"/>
      <c r="E50" s="33"/>
      <c r="N50" s="20">
        <f t="shared" si="6"/>
        <v>0</v>
      </c>
    </row>
    <row r="51" spans="1:14" ht="12.75">
      <c r="A51" s="31"/>
      <c r="B51" s="32"/>
      <c r="C51" s="33"/>
      <c r="D51" s="33"/>
      <c r="E51" s="33"/>
      <c r="N51" s="20">
        <f t="shared" si="6"/>
        <v>0</v>
      </c>
    </row>
    <row r="52" ht="12.75">
      <c r="N52" s="20"/>
    </row>
    <row r="53" spans="1:14" s="23" customFormat="1" ht="12.75">
      <c r="A53" s="21" t="s">
        <v>46</v>
      </c>
      <c r="B53" s="22"/>
      <c r="E53" s="23" t="s">
        <v>39</v>
      </c>
      <c r="F53" s="29">
        <f>SUM(F44:F51)</f>
        <v>612.39</v>
      </c>
      <c r="G53" s="29">
        <f>SUM(G44:G48)</f>
        <v>399.44</v>
      </c>
      <c r="H53" s="29">
        <f>SUM(H44:H48)</f>
        <v>112.95</v>
      </c>
      <c r="I53" s="29">
        <f>SUM(I44:I48)</f>
        <v>0</v>
      </c>
      <c r="J53" s="29">
        <f>SUM(J44:J48)</f>
        <v>0</v>
      </c>
      <c r="K53" s="29">
        <f>SUM(K44:K48)</f>
        <v>0</v>
      </c>
      <c r="L53" s="29"/>
      <c r="M53" s="29">
        <f>SUM(M44:M51)</f>
        <v>100</v>
      </c>
      <c r="N53" s="20">
        <f>SUM(G55:M55)-F55</f>
        <v>0</v>
      </c>
    </row>
    <row r="54" spans="2:14" s="33" customFormat="1" ht="12.75">
      <c r="B54" s="32"/>
      <c r="F54" s="34"/>
      <c r="G54" s="34"/>
      <c r="H54" s="34"/>
      <c r="I54" s="34"/>
      <c r="J54" s="34"/>
      <c r="K54" s="34"/>
      <c r="L54" s="34"/>
      <c r="M54" s="34"/>
      <c r="N54" s="20">
        <f aca="true" t="shared" si="7" ref="N54:N60">SUM(G54:M54)-F54</f>
        <v>0</v>
      </c>
    </row>
    <row r="55" spans="1:14" s="33" customFormat="1" ht="12.75">
      <c r="A55" s="31" t="s">
        <v>500</v>
      </c>
      <c r="B55" s="32" t="s">
        <v>495</v>
      </c>
      <c r="C55" s="33" t="s">
        <v>29</v>
      </c>
      <c r="D55" s="33" t="s">
        <v>506</v>
      </c>
      <c r="E55" s="33" t="s">
        <v>507</v>
      </c>
      <c r="F55" s="34">
        <v>147</v>
      </c>
      <c r="G55" s="34"/>
      <c r="H55" s="34"/>
      <c r="I55" s="34"/>
      <c r="J55" s="34"/>
      <c r="K55" s="34"/>
      <c r="L55" s="34"/>
      <c r="M55" s="34">
        <v>147</v>
      </c>
      <c r="N55" s="20">
        <f t="shared" si="7"/>
        <v>0</v>
      </c>
    </row>
    <row r="56" spans="1:14" s="33" customFormat="1" ht="12.75">
      <c r="A56" s="31" t="s">
        <v>500</v>
      </c>
      <c r="B56" s="32" t="s">
        <v>496</v>
      </c>
      <c r="C56" s="33" t="s">
        <v>29</v>
      </c>
      <c r="D56" s="33" t="s">
        <v>168</v>
      </c>
      <c r="E56" s="33" t="s">
        <v>343</v>
      </c>
      <c r="F56" s="34">
        <v>504.48</v>
      </c>
      <c r="G56" s="34">
        <v>414.48</v>
      </c>
      <c r="H56" s="34">
        <v>90</v>
      </c>
      <c r="I56" s="34"/>
      <c r="J56" s="34"/>
      <c r="K56" s="34"/>
      <c r="L56" s="34"/>
      <c r="M56" s="34"/>
      <c r="N56" s="20">
        <f t="shared" si="7"/>
        <v>0</v>
      </c>
    </row>
    <row r="57" spans="1:14" s="33" customFormat="1" ht="12.75">
      <c r="A57" s="31" t="s">
        <v>500</v>
      </c>
      <c r="B57" s="32" t="s">
        <v>497</v>
      </c>
      <c r="C57" s="33" t="s">
        <v>29</v>
      </c>
      <c r="D57" s="33" t="s">
        <v>404</v>
      </c>
      <c r="E57" s="33" t="s">
        <v>472</v>
      </c>
      <c r="F57" s="34">
        <v>100</v>
      </c>
      <c r="G57" s="34"/>
      <c r="H57" s="34"/>
      <c r="I57" s="34"/>
      <c r="J57" s="34"/>
      <c r="K57" s="34"/>
      <c r="L57" s="34"/>
      <c r="M57" s="34">
        <v>100</v>
      </c>
      <c r="N57" s="20">
        <f t="shared" si="7"/>
        <v>0</v>
      </c>
    </row>
    <row r="58" spans="1:14" s="33" customFormat="1" ht="12.75">
      <c r="A58" s="31" t="s">
        <v>500</v>
      </c>
      <c r="B58" s="32" t="s">
        <v>498</v>
      </c>
      <c r="D58" s="33" t="s">
        <v>420</v>
      </c>
      <c r="F58" s="34"/>
      <c r="G58" s="34"/>
      <c r="H58" s="34"/>
      <c r="I58" s="34"/>
      <c r="J58" s="34"/>
      <c r="K58" s="34"/>
      <c r="L58" s="34"/>
      <c r="M58" s="34"/>
      <c r="N58" s="20">
        <f t="shared" si="7"/>
        <v>0</v>
      </c>
    </row>
    <row r="59" spans="1:14" s="33" customFormat="1" ht="12.75">
      <c r="A59" s="31" t="s">
        <v>500</v>
      </c>
      <c r="B59" s="32" t="s">
        <v>499</v>
      </c>
      <c r="C59" s="33" t="s">
        <v>29</v>
      </c>
      <c r="D59" s="33" t="s">
        <v>508</v>
      </c>
      <c r="E59" s="33" t="s">
        <v>509</v>
      </c>
      <c r="F59" s="34">
        <v>300</v>
      </c>
      <c r="G59" s="34"/>
      <c r="H59" s="34"/>
      <c r="I59" s="34"/>
      <c r="J59" s="34"/>
      <c r="K59" s="34"/>
      <c r="L59" s="34"/>
      <c r="M59" s="34">
        <v>300</v>
      </c>
      <c r="N59" s="20">
        <f t="shared" si="7"/>
        <v>0</v>
      </c>
    </row>
    <row r="60" spans="1:14" s="33" customFormat="1" ht="12.75">
      <c r="A60" s="31" t="s">
        <v>500</v>
      </c>
      <c r="B60" s="32" t="s">
        <v>505</v>
      </c>
      <c r="C60" s="33" t="s">
        <v>29</v>
      </c>
      <c r="D60" s="33" t="s">
        <v>510</v>
      </c>
      <c r="E60" s="33" t="s">
        <v>511</v>
      </c>
      <c r="F60" s="34">
        <v>200</v>
      </c>
      <c r="G60" s="34"/>
      <c r="H60" s="34"/>
      <c r="I60" s="34"/>
      <c r="J60" s="34">
        <v>200</v>
      </c>
      <c r="K60" s="34"/>
      <c r="L60" s="34"/>
      <c r="M60" s="34"/>
      <c r="N60" s="20">
        <f t="shared" si="7"/>
        <v>0</v>
      </c>
    </row>
    <row r="61" spans="1:14" s="23" customFormat="1" ht="12.75">
      <c r="A61" s="21" t="s">
        <v>47</v>
      </c>
      <c r="B61" s="22"/>
      <c r="E61" s="23" t="s">
        <v>39</v>
      </c>
      <c r="F61" s="29">
        <f>SUM(F54:F60)</f>
        <v>1251.48</v>
      </c>
      <c r="G61" s="29">
        <f>SUM(G54:G58)</f>
        <v>414.48</v>
      </c>
      <c r="H61" s="29">
        <f>SUM(H54:H58)</f>
        <v>90</v>
      </c>
      <c r="I61" s="29">
        <f>SUM(I54:I60)</f>
        <v>0</v>
      </c>
      <c r="J61" s="29">
        <f>SUM(J54:J60)</f>
        <v>200</v>
      </c>
      <c r="K61" s="29">
        <f>SUM(K54:K58)</f>
        <v>0</v>
      </c>
      <c r="L61" s="29"/>
      <c r="M61" s="29">
        <f>SUM(M54:M60)</f>
        <v>547</v>
      </c>
      <c r="N61" s="20">
        <f>SUM(G61:M61)-F61</f>
        <v>0</v>
      </c>
    </row>
    <row r="62" spans="2:14" s="33" customFormat="1" ht="12.75">
      <c r="B62" s="32"/>
      <c r="F62" s="34"/>
      <c r="G62" s="34"/>
      <c r="H62" s="34"/>
      <c r="I62" s="34"/>
      <c r="J62" s="34"/>
      <c r="K62" s="34"/>
      <c r="L62" s="34"/>
      <c r="M62" s="34"/>
      <c r="N62" s="20">
        <f aca="true" t="shared" si="8" ref="N62:N77">SUM(G62:M62)-F62</f>
        <v>0</v>
      </c>
    </row>
    <row r="63" spans="1:14" s="33" customFormat="1" ht="12.75">
      <c r="A63" s="31" t="s">
        <v>535</v>
      </c>
      <c r="B63" s="32" t="s">
        <v>513</v>
      </c>
      <c r="C63" s="33" t="s">
        <v>29</v>
      </c>
      <c r="D63" s="33" t="s">
        <v>520</v>
      </c>
      <c r="E63" s="33" t="s">
        <v>521</v>
      </c>
      <c r="F63" s="34">
        <v>51.5</v>
      </c>
      <c r="G63" s="34"/>
      <c r="H63" s="34"/>
      <c r="I63" s="34">
        <v>51.5</v>
      </c>
      <c r="J63" s="34"/>
      <c r="K63" s="34"/>
      <c r="L63" s="34"/>
      <c r="M63" s="34"/>
      <c r="N63" s="20">
        <f>SUM(G63:M63)-F63</f>
        <v>0</v>
      </c>
    </row>
    <row r="64" spans="1:14" s="33" customFormat="1" ht="12.75">
      <c r="A64" s="31" t="s">
        <v>535</v>
      </c>
      <c r="B64" s="32" t="s">
        <v>514</v>
      </c>
      <c r="C64" s="33" t="s">
        <v>29</v>
      </c>
      <c r="D64" s="33" t="s">
        <v>33</v>
      </c>
      <c r="E64" s="33" t="s">
        <v>522</v>
      </c>
      <c r="F64" s="34">
        <v>505.39</v>
      </c>
      <c r="G64" s="34">
        <v>395.81</v>
      </c>
      <c r="H64" s="34">
        <v>109.58</v>
      </c>
      <c r="I64" s="34"/>
      <c r="J64" s="34"/>
      <c r="K64" s="34"/>
      <c r="L64" s="34"/>
      <c r="M64" s="34"/>
      <c r="N64" s="20">
        <f t="shared" si="8"/>
        <v>0</v>
      </c>
    </row>
    <row r="65" spans="1:14" s="33" customFormat="1" ht="12.75">
      <c r="A65" s="31" t="s">
        <v>535</v>
      </c>
      <c r="B65" s="32" t="s">
        <v>515</v>
      </c>
      <c r="C65" s="33" t="s">
        <v>29</v>
      </c>
      <c r="D65" s="33" t="s">
        <v>523</v>
      </c>
      <c r="E65" s="33" t="s">
        <v>524</v>
      </c>
      <c r="F65" s="34">
        <v>18.89</v>
      </c>
      <c r="G65" s="34"/>
      <c r="H65" s="34"/>
      <c r="I65" s="34"/>
      <c r="J65" s="34"/>
      <c r="K65" s="34"/>
      <c r="L65" s="34"/>
      <c r="M65" s="34">
        <v>18.89</v>
      </c>
      <c r="N65" s="20">
        <f t="shared" si="8"/>
        <v>0</v>
      </c>
    </row>
    <row r="66" spans="1:14" s="33" customFormat="1" ht="19.5" customHeight="1">
      <c r="A66" s="31" t="s">
        <v>535</v>
      </c>
      <c r="B66" s="32" t="s">
        <v>516</v>
      </c>
      <c r="C66" s="33" t="s">
        <v>29</v>
      </c>
      <c r="D66" s="33" t="s">
        <v>525</v>
      </c>
      <c r="E66" s="33" t="s">
        <v>521</v>
      </c>
      <c r="F66" s="34">
        <v>66</v>
      </c>
      <c r="G66" s="34"/>
      <c r="H66" s="34"/>
      <c r="I66" s="34">
        <v>55</v>
      </c>
      <c r="J66" s="34"/>
      <c r="K66" s="34">
        <v>11</v>
      </c>
      <c r="L66" s="34"/>
      <c r="M66" s="34"/>
      <c r="N66" s="20">
        <f t="shared" si="8"/>
        <v>0</v>
      </c>
    </row>
    <row r="67" spans="1:14" s="33" customFormat="1" ht="12.75">
      <c r="A67" s="31" t="s">
        <v>535</v>
      </c>
      <c r="B67" s="32" t="s">
        <v>517</v>
      </c>
      <c r="D67" s="33" t="s">
        <v>526</v>
      </c>
      <c r="E67" s="33" t="s">
        <v>8</v>
      </c>
      <c r="F67" s="34">
        <v>225</v>
      </c>
      <c r="G67" s="34"/>
      <c r="H67" s="34"/>
      <c r="I67" s="34"/>
      <c r="J67" s="34">
        <v>225</v>
      </c>
      <c r="K67" s="34"/>
      <c r="L67" s="34"/>
      <c r="M67" s="34"/>
      <c r="N67" s="20">
        <f t="shared" si="8"/>
        <v>0</v>
      </c>
    </row>
    <row r="68" spans="1:14" s="33" customFormat="1" ht="12.75">
      <c r="A68" s="31" t="s">
        <v>535</v>
      </c>
      <c r="B68" s="32" t="s">
        <v>518</v>
      </c>
      <c r="C68" s="33" t="s">
        <v>29</v>
      </c>
      <c r="D68" s="33" t="s">
        <v>527</v>
      </c>
      <c r="E68" s="33" t="s">
        <v>528</v>
      </c>
      <c r="F68" s="34">
        <v>225</v>
      </c>
      <c r="G68" s="34"/>
      <c r="H68" s="34"/>
      <c r="I68" s="34"/>
      <c r="J68" s="34">
        <v>225</v>
      </c>
      <c r="K68" s="34"/>
      <c r="L68" s="34"/>
      <c r="M68" s="34"/>
      <c r="N68" s="20">
        <f t="shared" si="8"/>
        <v>0</v>
      </c>
    </row>
    <row r="69" spans="1:14" s="33" customFormat="1" ht="12.75">
      <c r="A69" s="31" t="s">
        <v>535</v>
      </c>
      <c r="B69" s="32" t="s">
        <v>519</v>
      </c>
      <c r="C69" s="33" t="s">
        <v>29</v>
      </c>
      <c r="D69" s="33" t="s">
        <v>404</v>
      </c>
      <c r="E69" s="33" t="s">
        <v>472</v>
      </c>
      <c r="F69" s="34">
        <v>200</v>
      </c>
      <c r="G69" s="34"/>
      <c r="H69" s="34"/>
      <c r="I69" s="34"/>
      <c r="J69" s="34"/>
      <c r="K69" s="34"/>
      <c r="L69" s="34"/>
      <c r="M69" s="34">
        <v>200</v>
      </c>
      <c r="N69" s="20">
        <f t="shared" si="8"/>
        <v>0</v>
      </c>
    </row>
    <row r="70" spans="1:14" s="33" customFormat="1" ht="12.75">
      <c r="A70" s="31" t="s">
        <v>535</v>
      </c>
      <c r="B70" s="32" t="s">
        <v>529</v>
      </c>
      <c r="C70" s="33" t="s">
        <v>29</v>
      </c>
      <c r="D70" s="33" t="s">
        <v>530</v>
      </c>
      <c r="E70" s="33" t="s">
        <v>531</v>
      </c>
      <c r="F70" s="34">
        <v>14.42</v>
      </c>
      <c r="G70" s="34"/>
      <c r="H70" s="34"/>
      <c r="I70" s="34"/>
      <c r="J70" s="34"/>
      <c r="K70" s="34"/>
      <c r="L70" s="34"/>
      <c r="M70" s="34">
        <v>14.42</v>
      </c>
      <c r="N70" s="20">
        <f t="shared" si="8"/>
        <v>0</v>
      </c>
    </row>
    <row r="71" spans="1:14" s="33" customFormat="1" ht="12.75">
      <c r="A71" s="31" t="s">
        <v>535</v>
      </c>
      <c r="B71" s="32" t="s">
        <v>532</v>
      </c>
      <c r="C71" s="33" t="s">
        <v>29</v>
      </c>
      <c r="D71" s="33" t="s">
        <v>530</v>
      </c>
      <c r="E71" s="33" t="s">
        <v>533</v>
      </c>
      <c r="F71" s="34">
        <v>104.29</v>
      </c>
      <c r="G71" s="34"/>
      <c r="H71" s="34"/>
      <c r="I71" s="34"/>
      <c r="J71" s="34"/>
      <c r="K71" s="34"/>
      <c r="L71" s="34"/>
      <c r="M71" s="34">
        <v>104.29</v>
      </c>
      <c r="N71" s="20">
        <f t="shared" si="8"/>
        <v>0</v>
      </c>
    </row>
    <row r="72" spans="1:14" s="33" customFormat="1" ht="12.75">
      <c r="A72" s="31" t="s">
        <v>535</v>
      </c>
      <c r="B72" s="32" t="s">
        <v>534</v>
      </c>
      <c r="C72" s="33" t="s">
        <v>29</v>
      </c>
      <c r="D72" s="33" t="s">
        <v>443</v>
      </c>
      <c r="E72" s="33" t="s">
        <v>13</v>
      </c>
      <c r="F72" s="34">
        <v>1531.22</v>
      </c>
      <c r="G72" s="34"/>
      <c r="H72" s="34"/>
      <c r="I72" s="34"/>
      <c r="J72" s="34"/>
      <c r="K72" s="34"/>
      <c r="L72" s="34"/>
      <c r="M72" s="34">
        <v>1531.22</v>
      </c>
      <c r="N72" s="20">
        <f t="shared" si="8"/>
        <v>0</v>
      </c>
    </row>
    <row r="73" spans="1:14" s="33" customFormat="1" ht="12.75">
      <c r="A73" s="31"/>
      <c r="B73" s="32"/>
      <c r="F73" s="34"/>
      <c r="G73" s="34"/>
      <c r="H73" s="34"/>
      <c r="I73" s="34"/>
      <c r="J73" s="34"/>
      <c r="K73" s="34"/>
      <c r="L73" s="34"/>
      <c r="M73" s="34"/>
      <c r="N73" s="20"/>
    </row>
    <row r="74" spans="1:14" s="33" customFormat="1" ht="12.75">
      <c r="A74" s="31"/>
      <c r="B74" s="32"/>
      <c r="F74" s="34"/>
      <c r="G74" s="34"/>
      <c r="H74" s="34"/>
      <c r="I74" s="34"/>
      <c r="J74" s="34"/>
      <c r="K74" s="34"/>
      <c r="L74" s="34"/>
      <c r="M74" s="34"/>
      <c r="N74" s="20"/>
    </row>
    <row r="75" spans="1:14" s="33" customFormat="1" ht="12.75">
      <c r="A75" s="31"/>
      <c r="B75" s="32"/>
      <c r="F75" s="34"/>
      <c r="G75" s="34"/>
      <c r="H75" s="34"/>
      <c r="I75" s="34"/>
      <c r="J75" s="34"/>
      <c r="K75" s="34"/>
      <c r="L75" s="34"/>
      <c r="M75" s="34"/>
      <c r="N75" s="20"/>
    </row>
    <row r="76" spans="1:14" s="33" customFormat="1" ht="12.75">
      <c r="A76" s="31"/>
      <c r="B76" s="32"/>
      <c r="F76" s="34"/>
      <c r="G76" s="34"/>
      <c r="H76" s="34"/>
      <c r="I76" s="34"/>
      <c r="J76" s="34"/>
      <c r="K76" s="34"/>
      <c r="L76" s="34"/>
      <c r="M76" s="34"/>
      <c r="N76" s="20"/>
    </row>
    <row r="77" spans="1:14" s="33" customFormat="1" ht="12.75">
      <c r="A77" s="100" t="s">
        <v>547</v>
      </c>
      <c r="B77" s="32"/>
      <c r="F77" s="99">
        <f aca="true" t="shared" si="9" ref="F77:M77">SUM(F63:F75)</f>
        <v>2941.71</v>
      </c>
      <c r="G77" s="99">
        <f t="shared" si="9"/>
        <v>395.81</v>
      </c>
      <c r="H77" s="99">
        <f t="shared" si="9"/>
        <v>109.58</v>
      </c>
      <c r="I77" s="99">
        <f t="shared" si="9"/>
        <v>106.5</v>
      </c>
      <c r="J77" s="99">
        <f t="shared" si="9"/>
        <v>450</v>
      </c>
      <c r="K77" s="99">
        <f t="shared" si="9"/>
        <v>11</v>
      </c>
      <c r="L77" s="99">
        <f t="shared" si="9"/>
        <v>0</v>
      </c>
      <c r="M77" s="99">
        <f t="shared" si="9"/>
        <v>1868.82</v>
      </c>
      <c r="N77" s="20">
        <f t="shared" si="8"/>
        <v>0</v>
      </c>
    </row>
    <row r="78" spans="1:14" s="33" customFormat="1" ht="12.75">
      <c r="A78" s="31"/>
      <c r="B78" s="32"/>
      <c r="F78" s="34"/>
      <c r="G78" s="34"/>
      <c r="H78" s="34"/>
      <c r="I78" s="34"/>
      <c r="J78" s="34"/>
      <c r="K78" s="34"/>
      <c r="L78" s="34"/>
      <c r="M78" s="34"/>
      <c r="N78" s="20"/>
    </row>
    <row r="79" spans="1:14" s="33" customFormat="1" ht="12.75">
      <c r="A79" s="31"/>
      <c r="B79" s="32"/>
      <c r="F79" s="34"/>
      <c r="G79" s="34"/>
      <c r="H79" s="34"/>
      <c r="I79" s="34"/>
      <c r="J79" s="34"/>
      <c r="K79" s="34"/>
      <c r="L79" s="34"/>
      <c r="M79" s="34"/>
      <c r="N79" s="20"/>
    </row>
    <row r="80" spans="1:14" s="33" customFormat="1" ht="12.75">
      <c r="A80" s="31"/>
      <c r="B80" s="32"/>
      <c r="F80" s="34"/>
      <c r="G80" s="34"/>
      <c r="H80" s="34"/>
      <c r="I80" s="34"/>
      <c r="J80" s="34"/>
      <c r="K80" s="34"/>
      <c r="L80" s="34"/>
      <c r="M80" s="34"/>
      <c r="N80" s="20"/>
    </row>
    <row r="81" spans="1:14" s="33" customFormat="1" ht="12.75">
      <c r="A81" s="31"/>
      <c r="B81" s="32"/>
      <c r="F81" s="34"/>
      <c r="G81" s="34"/>
      <c r="H81" s="34"/>
      <c r="I81" s="34"/>
      <c r="J81" s="34"/>
      <c r="K81" s="34"/>
      <c r="L81" s="34"/>
      <c r="M81" s="34"/>
      <c r="N81" s="20"/>
    </row>
    <row r="82" spans="1:14" s="33" customFormat="1" ht="12.75">
      <c r="A82" s="31"/>
      <c r="B82" s="32"/>
      <c r="F82" s="34"/>
      <c r="G82" s="34"/>
      <c r="H82" s="34"/>
      <c r="I82" s="34"/>
      <c r="J82" s="34"/>
      <c r="K82" s="34"/>
      <c r="L82" s="34"/>
      <c r="M82" s="34"/>
      <c r="N82" s="20"/>
    </row>
    <row r="83" spans="1:14" ht="12.75">
      <c r="A83" s="100" t="s">
        <v>548</v>
      </c>
      <c r="F83" s="10">
        <f>SUM(F5:F78)/2</f>
        <v>15324.269999999999</v>
      </c>
      <c r="G83" s="10">
        <f>SUM(G5:G78)/2</f>
        <v>2154.95</v>
      </c>
      <c r="H83" s="10">
        <f aca="true" t="shared" si="10" ref="H83:M83">SUM(H5:H78)/2</f>
        <v>700.4499999999999</v>
      </c>
      <c r="I83" s="10">
        <f t="shared" si="10"/>
        <v>265.89</v>
      </c>
      <c r="J83" s="10">
        <f t="shared" si="10"/>
        <v>1825</v>
      </c>
      <c r="K83" s="10">
        <f t="shared" si="10"/>
        <v>975.8900000000001</v>
      </c>
      <c r="L83" s="10">
        <f t="shared" si="10"/>
        <v>507</v>
      </c>
      <c r="M83" s="10">
        <f t="shared" si="10"/>
        <v>8895.09</v>
      </c>
      <c r="N83" s="26">
        <f>F83-SUM(G83:M83)</f>
        <v>0</v>
      </c>
    </row>
    <row r="84" ht="12.75">
      <c r="D84" s="28"/>
    </row>
    <row r="85" spans="1:14" s="28" customFormat="1" ht="12.75">
      <c r="A85" s="24"/>
      <c r="B85" s="25"/>
      <c r="D85" s="26"/>
      <c r="F85" s="30"/>
      <c r="G85" s="30"/>
      <c r="H85" s="30"/>
      <c r="I85" s="30"/>
      <c r="J85" s="30"/>
      <c r="K85" s="30"/>
      <c r="L85" s="30"/>
      <c r="M85" s="30"/>
      <c r="N85" s="29"/>
    </row>
    <row r="86" ht="12.75">
      <c r="M86" s="10">
        <f>M83-3950-1515.27-1531.22</f>
        <v>1898.6000000000001</v>
      </c>
    </row>
    <row r="89" ht="12.75">
      <c r="G89" s="10">
        <f>G83+H83</f>
        <v>2855.3999999999996</v>
      </c>
    </row>
    <row r="91" ht="19.5" customHeight="1">
      <c r="J91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zoomScalePageLayoutView="0" workbookViewId="0" topLeftCell="A4">
      <selection activeCell="I41" sqref="I41"/>
    </sheetView>
  </sheetViews>
  <sheetFormatPr defaultColWidth="9.140625" defaultRowHeight="12.75"/>
  <cols>
    <col min="1" max="1" width="11.421875" style="0" customWidth="1"/>
    <col min="2" max="2" width="26.421875" style="0" bestFit="1" customWidth="1"/>
    <col min="5" max="5" width="20.8515625" style="0" bestFit="1" customWidth="1"/>
    <col min="6" max="6" width="9.140625" style="85" customWidth="1"/>
    <col min="14" max="14" width="11.421875" style="0" customWidth="1"/>
  </cols>
  <sheetData>
    <row r="1" ht="20.25">
      <c r="A1" s="73" t="s">
        <v>555</v>
      </c>
    </row>
    <row r="2" spans="1:14" ht="12.75">
      <c r="A2" t="s">
        <v>0</v>
      </c>
      <c r="B2" t="s">
        <v>17</v>
      </c>
      <c r="C2" t="s">
        <v>187</v>
      </c>
      <c r="D2" t="s">
        <v>300</v>
      </c>
      <c r="E2" t="s">
        <v>18</v>
      </c>
      <c r="F2" s="85" t="s">
        <v>31</v>
      </c>
      <c r="G2" t="s">
        <v>4</v>
      </c>
      <c r="H2" t="s">
        <v>32</v>
      </c>
      <c r="I2" t="s">
        <v>1</v>
      </c>
      <c r="J2" t="s">
        <v>13</v>
      </c>
      <c r="K2" t="s">
        <v>30</v>
      </c>
      <c r="L2" t="s">
        <v>23</v>
      </c>
      <c r="M2" t="s">
        <v>2</v>
      </c>
      <c r="N2" s="2" t="s">
        <v>418</v>
      </c>
    </row>
    <row r="4" spans="1:15" ht="12.75">
      <c r="A4" s="77" t="s">
        <v>449</v>
      </c>
      <c r="B4" s="77" t="s">
        <v>136</v>
      </c>
      <c r="C4" s="77"/>
      <c r="D4" s="77"/>
      <c r="E4" s="77" t="s">
        <v>5</v>
      </c>
      <c r="F4" s="86">
        <v>0.07</v>
      </c>
      <c r="G4" s="77"/>
      <c r="H4" s="77">
        <v>0.07</v>
      </c>
      <c r="I4" s="77"/>
      <c r="J4" s="77"/>
      <c r="K4" s="77"/>
      <c r="L4" s="77"/>
      <c r="M4" s="77"/>
      <c r="N4" s="77"/>
      <c r="O4" s="86"/>
    </row>
    <row r="5" spans="1:15" ht="12.75">
      <c r="A5" s="78" t="s">
        <v>410</v>
      </c>
      <c r="B5" s="78" t="s">
        <v>275</v>
      </c>
      <c r="C5" s="77"/>
      <c r="D5" s="77"/>
      <c r="E5" s="78" t="s">
        <v>411</v>
      </c>
      <c r="F5" s="86">
        <v>150</v>
      </c>
      <c r="G5" s="77"/>
      <c r="H5" s="77"/>
      <c r="I5" s="77"/>
      <c r="J5" s="77"/>
      <c r="K5" s="77"/>
      <c r="L5" s="77"/>
      <c r="M5" s="77"/>
      <c r="N5" s="77">
        <v>150</v>
      </c>
      <c r="O5" s="86">
        <f aca="true" t="shared" si="0" ref="O5:O36">F5-SUM(G5:N5)</f>
        <v>0</v>
      </c>
    </row>
    <row r="6" spans="1:15" ht="12.75">
      <c r="A6" s="78" t="s">
        <v>410</v>
      </c>
      <c r="B6" s="78" t="s">
        <v>412</v>
      </c>
      <c r="C6" s="77"/>
      <c r="D6" s="77"/>
      <c r="E6" s="78" t="s">
        <v>146</v>
      </c>
      <c r="F6" s="86">
        <v>20</v>
      </c>
      <c r="G6" s="77"/>
      <c r="H6" s="77"/>
      <c r="I6" s="77">
        <v>20</v>
      </c>
      <c r="J6" s="77"/>
      <c r="K6" s="77"/>
      <c r="L6" s="77"/>
      <c r="M6" s="77"/>
      <c r="N6" s="77"/>
      <c r="O6" s="86">
        <f t="shared" si="0"/>
        <v>0</v>
      </c>
    </row>
    <row r="7" spans="1:15" ht="12.75">
      <c r="A7" s="78" t="s">
        <v>419</v>
      </c>
      <c r="B7" s="78" t="s">
        <v>553</v>
      </c>
      <c r="C7" s="78" t="s">
        <v>421</v>
      </c>
      <c r="D7" s="77"/>
      <c r="E7" s="80" t="s">
        <v>422</v>
      </c>
      <c r="F7" s="87">
        <v>204</v>
      </c>
      <c r="G7" s="79"/>
      <c r="H7" s="79"/>
      <c r="I7" s="79"/>
      <c r="J7" s="79"/>
      <c r="K7" s="79"/>
      <c r="L7" s="79"/>
      <c r="M7" s="79">
        <v>204</v>
      </c>
      <c r="N7" s="79"/>
      <c r="O7" s="86">
        <f t="shared" si="0"/>
        <v>0</v>
      </c>
    </row>
    <row r="8" spans="1:15" ht="12.75">
      <c r="A8" s="77" t="s">
        <v>419</v>
      </c>
      <c r="B8" s="78" t="s">
        <v>448</v>
      </c>
      <c r="C8" s="77"/>
      <c r="D8" s="77"/>
      <c r="E8" s="80" t="s">
        <v>4</v>
      </c>
      <c r="F8" s="87">
        <v>3501</v>
      </c>
      <c r="G8" s="79">
        <v>3501</v>
      </c>
      <c r="H8" s="79"/>
      <c r="I8" s="79"/>
      <c r="J8" s="79"/>
      <c r="K8" s="79"/>
      <c r="L8" s="79"/>
      <c r="M8" s="79"/>
      <c r="N8" s="79"/>
      <c r="O8" s="86">
        <f t="shared" si="0"/>
        <v>0</v>
      </c>
    </row>
    <row r="9" spans="1:15" ht="12.75">
      <c r="A9" s="79" t="s">
        <v>450</v>
      </c>
      <c r="B9" s="80" t="s">
        <v>451</v>
      </c>
      <c r="C9" s="79"/>
      <c r="D9" s="79"/>
      <c r="E9" s="79"/>
      <c r="F9" s="87">
        <v>50</v>
      </c>
      <c r="G9" s="79"/>
      <c r="H9" s="79"/>
      <c r="I9" s="79">
        <v>50</v>
      </c>
      <c r="J9" s="79"/>
      <c r="K9" s="79"/>
      <c r="L9" s="79"/>
      <c r="M9" s="79"/>
      <c r="N9" s="79"/>
      <c r="O9" s="86">
        <f t="shared" si="0"/>
        <v>0</v>
      </c>
    </row>
    <row r="10" spans="1:15" ht="12.75">
      <c r="A10" s="79" t="s">
        <v>450</v>
      </c>
      <c r="B10" s="80" t="s">
        <v>71</v>
      </c>
      <c r="C10" s="79"/>
      <c r="D10" s="79"/>
      <c r="E10" s="80" t="s">
        <v>190</v>
      </c>
      <c r="F10" s="87">
        <v>360</v>
      </c>
      <c r="G10" s="79"/>
      <c r="H10" s="79"/>
      <c r="I10" s="79"/>
      <c r="J10" s="79">
        <v>360</v>
      </c>
      <c r="K10" s="79"/>
      <c r="L10" s="79"/>
      <c r="M10" s="79"/>
      <c r="N10" s="79"/>
      <c r="O10" s="86">
        <f t="shared" si="0"/>
        <v>0</v>
      </c>
    </row>
    <row r="11" spans="1:15" ht="12.75">
      <c r="A11" s="78" t="s">
        <v>456</v>
      </c>
      <c r="B11" s="78" t="s">
        <v>37</v>
      </c>
      <c r="C11" s="77"/>
      <c r="D11" s="77"/>
      <c r="E11" s="78" t="s">
        <v>299</v>
      </c>
      <c r="F11" s="86">
        <v>3337.3</v>
      </c>
      <c r="G11" s="77"/>
      <c r="H11" s="77"/>
      <c r="I11" s="77"/>
      <c r="J11" s="77"/>
      <c r="K11" s="77"/>
      <c r="L11" s="77">
        <v>3337.3</v>
      </c>
      <c r="M11" s="77"/>
      <c r="N11" s="77"/>
      <c r="O11" s="86">
        <f t="shared" si="0"/>
        <v>0</v>
      </c>
    </row>
    <row r="12" spans="1:15" ht="12.75">
      <c r="A12" s="78" t="s">
        <v>457</v>
      </c>
      <c r="B12" s="78" t="s">
        <v>136</v>
      </c>
      <c r="C12" s="77"/>
      <c r="D12" s="77"/>
      <c r="E12" s="78" t="s">
        <v>5</v>
      </c>
      <c r="F12" s="86">
        <v>0.07</v>
      </c>
      <c r="G12" s="77"/>
      <c r="H12" s="77">
        <v>0.07</v>
      </c>
      <c r="I12" s="77"/>
      <c r="J12" s="77"/>
      <c r="K12" s="77"/>
      <c r="L12" s="77"/>
      <c r="M12" s="77"/>
      <c r="N12" s="77"/>
      <c r="O12" s="86">
        <f t="shared" si="0"/>
        <v>0</v>
      </c>
    </row>
    <row r="13" spans="1:15" ht="12.75">
      <c r="A13" s="78" t="s">
        <v>458</v>
      </c>
      <c r="B13" s="78" t="s">
        <v>459</v>
      </c>
      <c r="C13" s="77"/>
      <c r="D13" s="77"/>
      <c r="E13" s="78" t="s">
        <v>5</v>
      </c>
      <c r="F13" s="86">
        <v>1.27</v>
      </c>
      <c r="G13" s="77"/>
      <c r="H13" s="77">
        <v>1.27</v>
      </c>
      <c r="I13" s="77"/>
      <c r="J13" s="77"/>
      <c r="K13" s="77"/>
      <c r="L13" s="77"/>
      <c r="M13" s="77"/>
      <c r="N13" s="77"/>
      <c r="O13" s="86">
        <f t="shared" si="0"/>
        <v>0</v>
      </c>
    </row>
    <row r="14" spans="1:15" s="79" customFormat="1" ht="12.75">
      <c r="A14" s="80" t="s">
        <v>463</v>
      </c>
      <c r="B14" s="80" t="s">
        <v>3</v>
      </c>
      <c r="E14" s="80" t="s">
        <v>30</v>
      </c>
      <c r="F14" s="87">
        <v>484.8</v>
      </c>
      <c r="K14" s="79">
        <v>484.8</v>
      </c>
      <c r="O14" s="86">
        <f t="shared" si="0"/>
        <v>0</v>
      </c>
    </row>
    <row r="15" spans="1:15" s="79" customFormat="1" ht="12.75">
      <c r="A15" s="78" t="s">
        <v>481</v>
      </c>
      <c r="B15" s="78" t="s">
        <v>448</v>
      </c>
      <c r="C15" s="77"/>
      <c r="D15" s="77"/>
      <c r="E15" s="78" t="s">
        <v>4</v>
      </c>
      <c r="F15" s="86">
        <v>3499</v>
      </c>
      <c r="G15" s="77">
        <v>3499</v>
      </c>
      <c r="H15" s="77"/>
      <c r="I15" s="77"/>
      <c r="J15" s="77"/>
      <c r="K15" s="77"/>
      <c r="L15" s="77"/>
      <c r="M15" s="77"/>
      <c r="N15" s="77"/>
      <c r="O15" s="86">
        <f t="shared" si="0"/>
        <v>0</v>
      </c>
    </row>
    <row r="16" spans="1:15" s="79" customFormat="1" ht="12.75">
      <c r="A16" s="78" t="s">
        <v>481</v>
      </c>
      <c r="B16" s="78" t="s">
        <v>552</v>
      </c>
      <c r="C16" s="77"/>
      <c r="D16" s="77"/>
      <c r="E16" s="78" t="s">
        <v>5</v>
      </c>
      <c r="F16" s="86">
        <v>1.29</v>
      </c>
      <c r="G16" s="77"/>
      <c r="H16" s="77">
        <v>1.29</v>
      </c>
      <c r="I16" s="77"/>
      <c r="J16" s="77"/>
      <c r="K16" s="77"/>
      <c r="L16" s="77"/>
      <c r="M16" s="77"/>
      <c r="N16" s="77"/>
      <c r="O16" s="86">
        <f t="shared" si="0"/>
        <v>0</v>
      </c>
    </row>
    <row r="17" spans="1:15" s="79" customFormat="1" ht="12.75">
      <c r="A17" s="78" t="s">
        <v>482</v>
      </c>
      <c r="B17" s="78" t="s">
        <v>483</v>
      </c>
      <c r="C17" s="77"/>
      <c r="D17" s="77"/>
      <c r="E17" s="78" t="s">
        <v>5</v>
      </c>
      <c r="F17" s="86">
        <v>0.07</v>
      </c>
      <c r="G17" s="77"/>
      <c r="H17" s="77">
        <v>0.07</v>
      </c>
      <c r="I17" s="77"/>
      <c r="J17" s="77"/>
      <c r="K17" s="77"/>
      <c r="L17" s="77"/>
      <c r="M17" s="77"/>
      <c r="N17" s="77"/>
      <c r="O17" s="86">
        <f t="shared" si="0"/>
        <v>0</v>
      </c>
    </row>
    <row r="18" spans="1:15" s="88" customFormat="1" ht="12.75">
      <c r="A18" s="88" t="s">
        <v>485</v>
      </c>
      <c r="B18" s="88" t="s">
        <v>347</v>
      </c>
      <c r="E18" s="88" t="s">
        <v>411</v>
      </c>
      <c r="F18" s="89">
        <v>2800</v>
      </c>
      <c r="N18" s="88">
        <v>2800</v>
      </c>
      <c r="O18" s="86">
        <f t="shared" si="0"/>
        <v>0</v>
      </c>
    </row>
    <row r="19" spans="1:15" s="88" customFormat="1" ht="12.75">
      <c r="A19" s="88" t="s">
        <v>486</v>
      </c>
      <c r="B19" s="88" t="s">
        <v>347</v>
      </c>
      <c r="E19" s="88" t="s">
        <v>411</v>
      </c>
      <c r="F19" s="89">
        <v>2000</v>
      </c>
      <c r="N19" s="88">
        <v>2000</v>
      </c>
      <c r="O19" s="86">
        <f t="shared" si="0"/>
        <v>0</v>
      </c>
    </row>
    <row r="20" spans="1:15" s="88" customFormat="1" ht="12.75">
      <c r="A20" s="88" t="s">
        <v>487</v>
      </c>
      <c r="B20" s="88" t="s">
        <v>549</v>
      </c>
      <c r="E20" s="88" t="s">
        <v>550</v>
      </c>
      <c r="F20" s="89">
        <v>14000</v>
      </c>
      <c r="M20" s="88">
        <v>14000</v>
      </c>
      <c r="O20" s="86">
        <f t="shared" si="0"/>
        <v>0</v>
      </c>
    </row>
    <row r="21" spans="1:15" s="88" customFormat="1" ht="12.75">
      <c r="A21" s="90" t="s">
        <v>487</v>
      </c>
      <c r="B21" s="90" t="s">
        <v>488</v>
      </c>
      <c r="C21" s="90"/>
      <c r="D21" s="90"/>
      <c r="E21" s="90"/>
      <c r="F21" s="91">
        <v>140</v>
      </c>
      <c r="G21" s="90"/>
      <c r="H21" s="90"/>
      <c r="I21" s="90"/>
      <c r="J21" s="90"/>
      <c r="K21" s="90"/>
      <c r="L21" s="90"/>
      <c r="M21" s="90">
        <v>140</v>
      </c>
      <c r="N21" s="90"/>
      <c r="O21" s="86">
        <f t="shared" si="0"/>
        <v>0</v>
      </c>
    </row>
    <row r="22" spans="1:15" s="79" customFormat="1" ht="12.75">
      <c r="A22" s="94" t="s">
        <v>489</v>
      </c>
      <c r="B22" s="94" t="s">
        <v>490</v>
      </c>
      <c r="C22" s="92"/>
      <c r="D22" s="92"/>
      <c r="E22" s="94" t="s">
        <v>411</v>
      </c>
      <c r="F22" s="93">
        <v>5000</v>
      </c>
      <c r="G22" s="92"/>
      <c r="H22" s="92"/>
      <c r="I22" s="92"/>
      <c r="J22" s="92"/>
      <c r="K22" s="92"/>
      <c r="L22" s="92"/>
      <c r="M22" s="92"/>
      <c r="N22" s="92">
        <v>5000</v>
      </c>
      <c r="O22" s="86">
        <f t="shared" si="0"/>
        <v>0</v>
      </c>
    </row>
    <row r="23" spans="1:15" s="79" customFormat="1" ht="12.75">
      <c r="A23" s="94" t="s">
        <v>491</v>
      </c>
      <c r="B23" s="94" t="s">
        <v>492</v>
      </c>
      <c r="C23" s="92"/>
      <c r="D23" s="92"/>
      <c r="E23" s="92"/>
      <c r="F23" s="93">
        <v>360</v>
      </c>
      <c r="G23" s="92"/>
      <c r="H23" s="92"/>
      <c r="I23" s="92"/>
      <c r="J23" s="92">
        <v>360</v>
      </c>
      <c r="K23" s="92"/>
      <c r="L23" s="92"/>
      <c r="M23" s="92"/>
      <c r="N23" s="92"/>
      <c r="O23" s="86">
        <f t="shared" si="0"/>
        <v>0</v>
      </c>
    </row>
    <row r="24" spans="1:15" s="79" customFormat="1" ht="12.75">
      <c r="A24" s="94" t="s">
        <v>493</v>
      </c>
      <c r="B24" s="94" t="s">
        <v>494</v>
      </c>
      <c r="C24" s="92"/>
      <c r="D24" s="92"/>
      <c r="E24" s="94" t="s">
        <v>411</v>
      </c>
      <c r="F24" s="93">
        <v>50</v>
      </c>
      <c r="G24" s="92"/>
      <c r="H24" s="92"/>
      <c r="I24" s="92"/>
      <c r="J24" s="92"/>
      <c r="K24" s="92"/>
      <c r="L24" s="92"/>
      <c r="M24" s="92"/>
      <c r="N24" s="92">
        <v>50</v>
      </c>
      <c r="O24" s="86">
        <f t="shared" si="0"/>
        <v>0</v>
      </c>
    </row>
    <row r="25" spans="1:15" s="79" customFormat="1" ht="12.75">
      <c r="A25" s="94" t="s">
        <v>493</v>
      </c>
      <c r="B25" s="94" t="s">
        <v>494</v>
      </c>
      <c r="C25" s="92"/>
      <c r="D25" s="92"/>
      <c r="E25" s="94" t="s">
        <v>411</v>
      </c>
      <c r="F25" s="93">
        <v>50</v>
      </c>
      <c r="G25" s="92"/>
      <c r="H25" s="92"/>
      <c r="I25" s="92"/>
      <c r="J25" s="92"/>
      <c r="K25" s="92"/>
      <c r="L25" s="92"/>
      <c r="M25" s="92"/>
      <c r="N25" s="92">
        <v>50</v>
      </c>
      <c r="O25" s="86">
        <f t="shared" si="0"/>
        <v>0</v>
      </c>
    </row>
    <row r="26" spans="1:15" ht="12.75">
      <c r="A26" s="95" t="s">
        <v>501</v>
      </c>
      <c r="B26" s="95" t="s">
        <v>136</v>
      </c>
      <c r="C26" s="96"/>
      <c r="D26" s="96"/>
      <c r="E26" s="96" t="s">
        <v>5</v>
      </c>
      <c r="F26" s="97">
        <v>0.07</v>
      </c>
      <c r="G26" s="96"/>
      <c r="H26" s="96">
        <v>0.07</v>
      </c>
      <c r="I26" s="96"/>
      <c r="J26" s="96"/>
      <c r="K26" s="96"/>
      <c r="L26" s="96"/>
      <c r="M26" s="96"/>
      <c r="N26" s="96"/>
      <c r="O26" s="86">
        <f t="shared" si="0"/>
        <v>0</v>
      </c>
    </row>
    <row r="27" spans="1:15" ht="12.75">
      <c r="A27" s="96" t="s">
        <v>502</v>
      </c>
      <c r="B27" s="96" t="s">
        <v>504</v>
      </c>
      <c r="C27" s="96"/>
      <c r="D27" s="96"/>
      <c r="E27" s="96" t="s">
        <v>7</v>
      </c>
      <c r="F27" s="97">
        <v>170</v>
      </c>
      <c r="G27" s="96"/>
      <c r="H27" s="96"/>
      <c r="I27" s="96"/>
      <c r="J27" s="96"/>
      <c r="K27" s="96"/>
      <c r="L27" s="96"/>
      <c r="M27" s="96"/>
      <c r="N27" s="96">
        <v>170</v>
      </c>
      <c r="O27" s="86">
        <f t="shared" si="0"/>
        <v>0</v>
      </c>
    </row>
    <row r="28" spans="1:15" ht="12.75">
      <c r="A28" s="95" t="s">
        <v>551</v>
      </c>
      <c r="B28" s="96" t="s">
        <v>503</v>
      </c>
      <c r="C28" s="96"/>
      <c r="D28" s="96"/>
      <c r="E28" s="96" t="s">
        <v>5</v>
      </c>
      <c r="F28" s="97">
        <v>1.97</v>
      </c>
      <c r="G28" s="96"/>
      <c r="H28" s="96">
        <v>1.97</v>
      </c>
      <c r="I28" s="96"/>
      <c r="J28" s="96"/>
      <c r="K28" s="96"/>
      <c r="L28" s="96"/>
      <c r="M28" s="96"/>
      <c r="N28" s="96"/>
      <c r="O28" s="86">
        <f t="shared" si="0"/>
        <v>0</v>
      </c>
    </row>
    <row r="29" spans="1:15" ht="12.75">
      <c r="A29" s="96" t="s">
        <v>512</v>
      </c>
      <c r="B29" s="96" t="s">
        <v>146</v>
      </c>
      <c r="C29" s="96"/>
      <c r="D29" s="96"/>
      <c r="E29" s="96" t="s">
        <v>7</v>
      </c>
      <c r="F29" s="97">
        <v>85</v>
      </c>
      <c r="G29" s="96"/>
      <c r="H29" s="96"/>
      <c r="I29" s="96">
        <v>85</v>
      </c>
      <c r="J29" s="96"/>
      <c r="K29" s="96"/>
      <c r="L29" s="96"/>
      <c r="M29" s="96"/>
      <c r="N29" s="96"/>
      <c r="O29" s="86">
        <f t="shared" si="0"/>
        <v>0</v>
      </c>
    </row>
    <row r="30" spans="1:18" ht="12.75">
      <c r="A30" s="96" t="s">
        <v>536</v>
      </c>
      <c r="B30" s="96" t="s">
        <v>504</v>
      </c>
      <c r="C30" s="96"/>
      <c r="D30" s="96"/>
      <c r="E30" s="96" t="s">
        <v>538</v>
      </c>
      <c r="F30" s="97">
        <v>818.3</v>
      </c>
      <c r="G30" s="96"/>
      <c r="H30" s="96"/>
      <c r="I30" s="96"/>
      <c r="J30" s="96"/>
      <c r="K30" s="96"/>
      <c r="L30" s="96"/>
      <c r="M30" s="96"/>
      <c r="N30" s="96">
        <v>818.3</v>
      </c>
      <c r="O30" s="86">
        <f t="shared" si="0"/>
        <v>0</v>
      </c>
      <c r="R30" s="85"/>
    </row>
    <row r="31" spans="1:15" ht="12.75">
      <c r="A31" s="96" t="s">
        <v>536</v>
      </c>
      <c r="B31" s="96" t="s">
        <v>539</v>
      </c>
      <c r="C31" s="79"/>
      <c r="D31" s="79"/>
      <c r="E31" s="96" t="s">
        <v>540</v>
      </c>
      <c r="F31" s="87">
        <v>115</v>
      </c>
      <c r="G31" s="79"/>
      <c r="H31" s="79"/>
      <c r="I31" s="79">
        <v>115</v>
      </c>
      <c r="J31" s="79"/>
      <c r="K31" s="79"/>
      <c r="L31" s="79"/>
      <c r="M31" s="79"/>
      <c r="N31" s="79"/>
      <c r="O31" s="86">
        <f t="shared" si="0"/>
        <v>0</v>
      </c>
    </row>
    <row r="32" spans="1:15" ht="12.75">
      <c r="A32" s="96" t="s">
        <v>541</v>
      </c>
      <c r="B32" s="96" t="s">
        <v>537</v>
      </c>
      <c r="C32" s="79"/>
      <c r="D32" s="79"/>
      <c r="E32" s="96" t="s">
        <v>411</v>
      </c>
      <c r="F32" s="87">
        <v>1000</v>
      </c>
      <c r="G32" s="79"/>
      <c r="H32" s="79"/>
      <c r="I32" s="79"/>
      <c r="J32" s="79"/>
      <c r="K32" s="79"/>
      <c r="L32" s="79"/>
      <c r="M32" s="79"/>
      <c r="N32" s="79">
        <v>1000</v>
      </c>
      <c r="O32" s="86">
        <f t="shared" si="0"/>
        <v>0</v>
      </c>
    </row>
    <row r="33" spans="1:15" ht="12.75">
      <c r="A33" s="96" t="s">
        <v>542</v>
      </c>
      <c r="B33" s="96" t="s">
        <v>537</v>
      </c>
      <c r="C33" s="79"/>
      <c r="D33" s="79"/>
      <c r="E33" s="96" t="s">
        <v>411</v>
      </c>
      <c r="F33" s="87">
        <v>2000</v>
      </c>
      <c r="G33" s="79"/>
      <c r="H33" s="79"/>
      <c r="I33" s="79"/>
      <c r="J33" s="79"/>
      <c r="K33" s="79"/>
      <c r="L33" s="79"/>
      <c r="M33" s="79"/>
      <c r="N33" s="79">
        <v>2000</v>
      </c>
      <c r="O33" s="86">
        <f t="shared" si="0"/>
        <v>0</v>
      </c>
    </row>
    <row r="34" spans="1:15" ht="12.75">
      <c r="A34" s="96" t="s">
        <v>543</v>
      </c>
      <c r="B34" s="96" t="s">
        <v>544</v>
      </c>
      <c r="C34" s="79"/>
      <c r="D34" s="79"/>
      <c r="E34" s="96"/>
      <c r="F34" s="87">
        <v>1</v>
      </c>
      <c r="G34" s="79"/>
      <c r="H34" s="98">
        <v>1</v>
      </c>
      <c r="I34" s="79"/>
      <c r="J34" s="79"/>
      <c r="K34" s="79"/>
      <c r="L34" s="79"/>
      <c r="M34" s="79"/>
      <c r="N34" s="79"/>
      <c r="O34" s="86">
        <f t="shared" si="0"/>
        <v>0</v>
      </c>
    </row>
    <row r="35" spans="1:15" ht="12.75">
      <c r="A35" s="96" t="s">
        <v>545</v>
      </c>
      <c r="B35" s="96" t="s">
        <v>544</v>
      </c>
      <c r="C35" s="79"/>
      <c r="D35" s="79"/>
      <c r="E35" s="79"/>
      <c r="F35" s="87">
        <v>0.93</v>
      </c>
      <c r="G35" s="79"/>
      <c r="H35" s="79">
        <v>0.93</v>
      </c>
      <c r="I35" s="79"/>
      <c r="J35" s="79"/>
      <c r="K35" s="79"/>
      <c r="L35" s="79"/>
      <c r="M35" s="79"/>
      <c r="N35" s="79"/>
      <c r="O35" s="86">
        <f t="shared" si="0"/>
        <v>0</v>
      </c>
    </row>
    <row r="36" spans="1:15" ht="12.75">
      <c r="A36" s="96" t="s">
        <v>546</v>
      </c>
      <c r="B36" s="96" t="s">
        <v>544</v>
      </c>
      <c r="C36" s="79"/>
      <c r="D36" s="79"/>
      <c r="E36" s="79"/>
      <c r="F36" s="87">
        <v>1.06</v>
      </c>
      <c r="G36" s="79"/>
      <c r="H36" s="79">
        <v>1.06</v>
      </c>
      <c r="I36" s="79"/>
      <c r="J36" s="79"/>
      <c r="K36" s="79"/>
      <c r="L36" s="79"/>
      <c r="M36" s="79"/>
      <c r="N36" s="79"/>
      <c r="O36" s="86">
        <f t="shared" si="0"/>
        <v>0</v>
      </c>
    </row>
    <row r="37" spans="1:15" ht="12.75">
      <c r="A37" s="79" t="s">
        <v>40</v>
      </c>
      <c r="B37" s="79"/>
      <c r="C37" s="79"/>
      <c r="D37" s="79"/>
      <c r="E37" s="79"/>
      <c r="F37" s="87">
        <f aca="true" t="shared" si="1" ref="F37:N37">SUM(F3:F36)</f>
        <v>40202.200000000004</v>
      </c>
      <c r="G37" s="101">
        <f t="shared" si="1"/>
        <v>7000</v>
      </c>
      <c r="H37" s="101">
        <f t="shared" si="1"/>
        <v>7.799999999999999</v>
      </c>
      <c r="I37" s="101">
        <f t="shared" si="1"/>
        <v>270</v>
      </c>
      <c r="J37" s="101">
        <f t="shared" si="1"/>
        <v>720</v>
      </c>
      <c r="K37" s="101">
        <f t="shared" si="1"/>
        <v>484.8</v>
      </c>
      <c r="L37" s="101">
        <f t="shared" si="1"/>
        <v>3337.3</v>
      </c>
      <c r="M37" s="101">
        <f t="shared" si="1"/>
        <v>14344</v>
      </c>
      <c r="N37" s="101">
        <f t="shared" si="1"/>
        <v>14038.3</v>
      </c>
      <c r="O37" s="102">
        <f>F37-SUM(G37:N37)</f>
        <v>0</v>
      </c>
    </row>
    <row r="38" spans="1:15" ht="12.75">
      <c r="A38" s="79"/>
      <c r="B38" s="79"/>
      <c r="C38" s="79"/>
      <c r="D38" s="79"/>
      <c r="E38" s="79" t="s">
        <v>41</v>
      </c>
      <c r="F38" s="87">
        <f>SUM(G37:N37)</f>
        <v>40202.2</v>
      </c>
      <c r="G38" s="79"/>
      <c r="H38" s="79"/>
      <c r="I38" s="79"/>
      <c r="J38" s="79"/>
      <c r="K38" s="79"/>
      <c r="L38" s="79"/>
      <c r="M38" s="79"/>
      <c r="N38" s="79"/>
      <c r="O38" s="79"/>
    </row>
    <row r="39" spans="1:15" ht="12.75">
      <c r="A39" s="79"/>
      <c r="B39" s="79"/>
      <c r="C39" s="79"/>
      <c r="D39" s="79"/>
      <c r="E39" s="79"/>
      <c r="F39" s="87">
        <f>F37-F38</f>
        <v>0</v>
      </c>
      <c r="G39" s="79"/>
      <c r="H39" s="79"/>
      <c r="I39" s="79"/>
      <c r="J39" s="79"/>
      <c r="K39" s="79"/>
      <c r="L39" s="79"/>
      <c r="M39" s="79"/>
      <c r="N39" s="79"/>
      <c r="O39" s="79"/>
    </row>
    <row r="40" spans="1:15" ht="12.75">
      <c r="A40" s="79"/>
      <c r="B40" s="79"/>
      <c r="C40" s="79"/>
      <c r="D40" s="79"/>
      <c r="E40" s="79"/>
      <c r="F40" s="87"/>
      <c r="G40" s="79"/>
      <c r="H40" s="79"/>
      <c r="I40" s="79"/>
      <c r="J40" s="79"/>
      <c r="K40" s="79"/>
      <c r="L40" s="79"/>
      <c r="M40" s="79"/>
      <c r="N40" s="79"/>
      <c r="O40" s="79"/>
    </row>
    <row r="41" spans="1:19" ht="12.75">
      <c r="A41" s="79"/>
      <c r="B41" s="79"/>
      <c r="C41" s="79"/>
      <c r="D41" s="79"/>
      <c r="E41" s="79"/>
      <c r="F41" s="87"/>
      <c r="G41" s="79"/>
      <c r="H41" s="79"/>
      <c r="I41" s="79"/>
      <c r="J41" s="79"/>
      <c r="K41" s="79"/>
      <c r="L41" s="79"/>
      <c r="M41" s="79"/>
      <c r="N41" s="79"/>
      <c r="O41" s="79"/>
      <c r="S41" s="85"/>
    </row>
    <row r="42" ht="12.75">
      <c r="K42" s="79"/>
    </row>
    <row r="43" spans="2:7" ht="12.75">
      <c r="B43" s="2" t="s">
        <v>423</v>
      </c>
      <c r="G43" s="85">
        <f>SUM(F30:F36)</f>
        <v>3936.29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9.7109375" style="43" customWidth="1"/>
    <col min="2" max="2" width="14.7109375" style="43" customWidth="1"/>
    <col min="3" max="3" width="11.00390625" style="57" customWidth="1"/>
    <col min="4" max="4" width="8.140625" style="43" customWidth="1"/>
    <col min="5" max="5" width="20.8515625" style="43" customWidth="1"/>
    <col min="6" max="12" width="9.140625" style="44" customWidth="1"/>
    <col min="13" max="13" width="12.140625" style="44" customWidth="1"/>
    <col min="14" max="16384" width="9.140625" style="58" customWidth="1"/>
  </cols>
  <sheetData>
    <row r="1" spans="1:13" s="48" customFormat="1" ht="24" customHeight="1">
      <c r="A1" s="36" t="s">
        <v>198</v>
      </c>
      <c r="B1" s="16"/>
      <c r="C1" s="47"/>
      <c r="D1" s="16"/>
      <c r="E1" s="16"/>
      <c r="F1" s="37"/>
      <c r="G1" s="37"/>
      <c r="H1" s="37"/>
      <c r="I1" s="37"/>
      <c r="J1" s="37"/>
      <c r="K1" s="37"/>
      <c r="L1" s="37"/>
      <c r="M1" s="37"/>
    </row>
    <row r="2" spans="1:13" s="38" customFormat="1" ht="12.75">
      <c r="A2" s="38" t="s">
        <v>0</v>
      </c>
      <c r="B2" s="38" t="s">
        <v>17</v>
      </c>
      <c r="C2" s="49" t="s">
        <v>187</v>
      </c>
      <c r="D2" s="38" t="s">
        <v>300</v>
      </c>
      <c r="E2" s="38" t="s">
        <v>18</v>
      </c>
      <c r="F2" s="38" t="s">
        <v>31</v>
      </c>
      <c r="G2" s="38" t="s">
        <v>4</v>
      </c>
      <c r="H2" s="38" t="s">
        <v>32</v>
      </c>
      <c r="I2" s="38" t="s">
        <v>1</v>
      </c>
      <c r="J2" s="38" t="s">
        <v>13</v>
      </c>
      <c r="K2" s="38" t="s">
        <v>30</v>
      </c>
      <c r="L2" s="38" t="s">
        <v>23</v>
      </c>
      <c r="M2" s="38" t="s">
        <v>2</v>
      </c>
    </row>
    <row r="3" spans="1:13" s="51" customFormat="1" ht="12.75">
      <c r="A3" s="33"/>
      <c r="B3" s="33"/>
      <c r="C3" s="50"/>
      <c r="D3" s="33"/>
      <c r="E3" s="33"/>
      <c r="F3" s="39"/>
      <c r="G3" s="39"/>
      <c r="H3" s="39"/>
      <c r="I3" s="39"/>
      <c r="J3" s="39"/>
      <c r="K3" s="39"/>
      <c r="L3" s="39"/>
      <c r="M3" s="39"/>
    </row>
    <row r="4" spans="1:14" s="51" customFormat="1" ht="12.75">
      <c r="A4" s="33" t="s">
        <v>297</v>
      </c>
      <c r="B4" s="52" t="s">
        <v>37</v>
      </c>
      <c r="C4" s="53"/>
      <c r="D4" s="33" t="s">
        <v>29</v>
      </c>
      <c r="E4" s="33" t="s">
        <v>299</v>
      </c>
      <c r="F4" s="39">
        <v>1370.89</v>
      </c>
      <c r="G4" s="39"/>
      <c r="H4" s="39"/>
      <c r="I4" s="39"/>
      <c r="J4" s="39"/>
      <c r="K4" s="39"/>
      <c r="L4" s="39">
        <v>1370.89</v>
      </c>
      <c r="M4" s="39"/>
      <c r="N4" s="51">
        <f>F4-SUM(G4:M4)</f>
        <v>0</v>
      </c>
    </row>
    <row r="5" spans="1:14" s="51" customFormat="1" ht="12.75">
      <c r="A5" s="33" t="s">
        <v>298</v>
      </c>
      <c r="B5" s="33" t="s">
        <v>3</v>
      </c>
      <c r="C5" s="50"/>
      <c r="D5" s="33" t="s">
        <v>29</v>
      </c>
      <c r="E5" s="33" t="s">
        <v>4</v>
      </c>
      <c r="F5" s="39">
        <v>3499</v>
      </c>
      <c r="G5" s="39">
        <v>3499</v>
      </c>
      <c r="H5" s="39"/>
      <c r="I5" s="39"/>
      <c r="J5" s="39"/>
      <c r="K5" s="39"/>
      <c r="L5" s="39"/>
      <c r="M5" s="39"/>
      <c r="N5" s="51">
        <f aca="true" t="shared" si="0" ref="N5:N32">F5-SUM(G5:M5)</f>
        <v>0</v>
      </c>
    </row>
    <row r="6" spans="1:14" s="54" customFormat="1" ht="12.75">
      <c r="A6" s="40" t="s">
        <v>315</v>
      </c>
      <c r="B6" s="40" t="s">
        <v>320</v>
      </c>
      <c r="C6" s="50">
        <v>206</v>
      </c>
      <c r="D6" s="40" t="s">
        <v>29</v>
      </c>
      <c r="E6" s="40" t="s">
        <v>321</v>
      </c>
      <c r="F6" s="39">
        <v>866.25</v>
      </c>
      <c r="G6" s="39"/>
      <c r="H6" s="39"/>
      <c r="I6" s="39"/>
      <c r="J6" s="39"/>
      <c r="K6" s="39"/>
      <c r="L6" s="39"/>
      <c r="M6" s="39">
        <v>866.25</v>
      </c>
      <c r="N6" s="51">
        <f t="shared" si="0"/>
        <v>0</v>
      </c>
    </row>
    <row r="7" spans="1:14" s="54" customFormat="1" ht="12.75">
      <c r="A7" s="40" t="s">
        <v>315</v>
      </c>
      <c r="B7" s="40" t="s">
        <v>324</v>
      </c>
      <c r="C7" s="50">
        <v>207</v>
      </c>
      <c r="D7" s="40" t="s">
        <v>29</v>
      </c>
      <c r="E7" s="40" t="s">
        <v>322</v>
      </c>
      <c r="F7" s="39">
        <v>600</v>
      </c>
      <c r="G7" s="39"/>
      <c r="H7" s="39"/>
      <c r="I7" s="39"/>
      <c r="J7" s="39">
        <v>600</v>
      </c>
      <c r="K7" s="39"/>
      <c r="L7" s="39"/>
      <c r="M7" s="39"/>
      <c r="N7" s="51">
        <f t="shared" si="0"/>
        <v>0</v>
      </c>
    </row>
    <row r="8" spans="1:14" s="51" customFormat="1" ht="12.75">
      <c r="A8" s="33" t="s">
        <v>315</v>
      </c>
      <c r="B8" s="33" t="s">
        <v>325</v>
      </c>
      <c r="C8" s="50">
        <v>208</v>
      </c>
      <c r="D8" s="33" t="s">
        <v>29</v>
      </c>
      <c r="E8" s="33" t="s">
        <v>323</v>
      </c>
      <c r="F8" s="39">
        <v>600</v>
      </c>
      <c r="G8" s="39"/>
      <c r="H8" s="39"/>
      <c r="I8" s="39"/>
      <c r="J8" s="39">
        <v>600</v>
      </c>
      <c r="K8" s="39"/>
      <c r="L8" s="39"/>
      <c r="M8" s="39"/>
      <c r="N8" s="51">
        <f t="shared" si="0"/>
        <v>0</v>
      </c>
    </row>
    <row r="9" spans="1:14" s="51" customFormat="1" ht="12.75">
      <c r="A9" s="33" t="s">
        <v>340</v>
      </c>
      <c r="B9" s="33" t="s">
        <v>3</v>
      </c>
      <c r="C9" s="50"/>
      <c r="D9" s="33" t="s">
        <v>29</v>
      </c>
      <c r="E9" s="33" t="s">
        <v>9</v>
      </c>
      <c r="F9" s="39">
        <v>474.7</v>
      </c>
      <c r="G9" s="39"/>
      <c r="H9" s="39"/>
      <c r="I9" s="39"/>
      <c r="J9" s="39"/>
      <c r="K9" s="39">
        <v>474.7</v>
      </c>
      <c r="L9" s="39"/>
      <c r="M9" s="39"/>
      <c r="N9" s="51">
        <f t="shared" si="0"/>
        <v>0</v>
      </c>
    </row>
    <row r="10" spans="1:14" s="51" customFormat="1" ht="12.75">
      <c r="A10" s="33" t="s">
        <v>345</v>
      </c>
      <c r="B10" s="33" t="s">
        <v>136</v>
      </c>
      <c r="C10" s="50"/>
      <c r="D10" s="33" t="s">
        <v>29</v>
      </c>
      <c r="E10" s="33" t="s">
        <v>5</v>
      </c>
      <c r="F10" s="39">
        <v>1.29</v>
      </c>
      <c r="G10" s="39"/>
      <c r="H10" s="39">
        <v>1.29</v>
      </c>
      <c r="I10" s="39"/>
      <c r="J10" s="39"/>
      <c r="K10" s="39"/>
      <c r="L10" s="39"/>
      <c r="M10" s="39"/>
      <c r="N10" s="51">
        <f t="shared" si="0"/>
        <v>0</v>
      </c>
    </row>
    <row r="11" spans="1:14" s="54" customFormat="1" ht="12.75">
      <c r="A11" s="40" t="s">
        <v>344</v>
      </c>
      <c r="B11" s="40" t="s">
        <v>136</v>
      </c>
      <c r="C11" s="50"/>
      <c r="D11" s="40" t="s">
        <v>29</v>
      </c>
      <c r="E11" s="40" t="s">
        <v>5</v>
      </c>
      <c r="F11" s="39">
        <v>0.07</v>
      </c>
      <c r="G11" s="39"/>
      <c r="H11" s="39">
        <v>0.07</v>
      </c>
      <c r="I11" s="39"/>
      <c r="J11" s="39"/>
      <c r="K11" s="39"/>
      <c r="L11" s="39"/>
      <c r="M11" s="39"/>
      <c r="N11" s="51">
        <f t="shared" si="0"/>
        <v>0</v>
      </c>
    </row>
    <row r="12" spans="1:14" s="54" customFormat="1" ht="12.75">
      <c r="A12" s="40" t="s">
        <v>346</v>
      </c>
      <c r="B12" s="40" t="s">
        <v>347</v>
      </c>
      <c r="C12" s="50"/>
      <c r="D12" s="40" t="s">
        <v>29</v>
      </c>
      <c r="E12" s="40" t="s">
        <v>348</v>
      </c>
      <c r="F12" s="39">
        <v>5000</v>
      </c>
      <c r="G12" s="39"/>
      <c r="H12" s="39"/>
      <c r="I12" s="39"/>
      <c r="J12" s="39"/>
      <c r="K12" s="39"/>
      <c r="L12" s="39"/>
      <c r="M12" s="74">
        <v>5000</v>
      </c>
      <c r="N12" s="51">
        <f t="shared" si="0"/>
        <v>0</v>
      </c>
    </row>
    <row r="13" spans="1:14" s="54" customFormat="1" ht="12.75">
      <c r="A13" s="40" t="s">
        <v>349</v>
      </c>
      <c r="B13" s="60" t="s">
        <v>347</v>
      </c>
      <c r="C13" s="50"/>
      <c r="D13" s="40" t="s">
        <v>29</v>
      </c>
      <c r="E13" s="40" t="s">
        <v>348</v>
      </c>
      <c r="F13" s="39">
        <v>10000</v>
      </c>
      <c r="G13" s="39"/>
      <c r="H13" s="39"/>
      <c r="I13" s="39"/>
      <c r="J13" s="39"/>
      <c r="K13" s="39"/>
      <c r="L13" s="39"/>
      <c r="M13" s="74">
        <v>10000</v>
      </c>
      <c r="N13" s="51">
        <f t="shared" si="0"/>
        <v>0</v>
      </c>
    </row>
    <row r="14" spans="1:14" s="54" customFormat="1" ht="12.75">
      <c r="A14" s="40" t="s">
        <v>368</v>
      </c>
      <c r="B14" s="60" t="s">
        <v>372</v>
      </c>
      <c r="C14" s="50">
        <v>209</v>
      </c>
      <c r="D14" s="40" t="s">
        <v>29</v>
      </c>
      <c r="E14" s="40" t="s">
        <v>249</v>
      </c>
      <c r="F14" s="39">
        <v>576.63</v>
      </c>
      <c r="G14" s="39"/>
      <c r="H14" s="39"/>
      <c r="I14" s="39"/>
      <c r="J14" s="39"/>
      <c r="K14" s="39"/>
      <c r="L14" s="39"/>
      <c r="M14" s="74">
        <v>576.63</v>
      </c>
      <c r="N14" s="51">
        <f t="shared" si="0"/>
        <v>0</v>
      </c>
    </row>
    <row r="15" spans="1:14" s="54" customFormat="1" ht="12.75">
      <c r="A15" s="40" t="s">
        <v>367</v>
      </c>
      <c r="B15" s="60" t="s">
        <v>3</v>
      </c>
      <c r="C15" s="50"/>
      <c r="D15" s="40" t="s">
        <v>29</v>
      </c>
      <c r="E15" s="40" t="s">
        <v>4</v>
      </c>
      <c r="F15" s="39">
        <v>3501</v>
      </c>
      <c r="G15" s="39">
        <v>3501</v>
      </c>
      <c r="H15" s="39"/>
      <c r="I15" s="39"/>
      <c r="J15" s="39"/>
      <c r="K15" s="39"/>
      <c r="L15" s="39"/>
      <c r="M15" s="39"/>
      <c r="N15" s="51">
        <f t="shared" si="0"/>
        <v>0</v>
      </c>
    </row>
    <row r="16" spans="1:14" s="54" customFormat="1" ht="12.75">
      <c r="A16" s="40" t="s">
        <v>367</v>
      </c>
      <c r="B16" s="60" t="s">
        <v>136</v>
      </c>
      <c r="C16" s="50"/>
      <c r="D16" s="40" t="s">
        <v>29</v>
      </c>
      <c r="E16" s="40" t="s">
        <v>5</v>
      </c>
      <c r="F16" s="39">
        <v>1.32</v>
      </c>
      <c r="G16" s="39"/>
      <c r="H16" s="39">
        <v>1.32</v>
      </c>
      <c r="I16" s="39"/>
      <c r="J16" s="39"/>
      <c r="K16" s="39"/>
      <c r="L16" s="39"/>
      <c r="M16" s="39"/>
      <c r="N16" s="51">
        <f t="shared" si="0"/>
        <v>0</v>
      </c>
    </row>
    <row r="17" spans="1:14" s="54" customFormat="1" ht="12.75">
      <c r="A17" s="40" t="s">
        <v>369</v>
      </c>
      <c r="B17" s="40" t="s">
        <v>136</v>
      </c>
      <c r="C17" s="50"/>
      <c r="D17" s="40" t="s">
        <v>29</v>
      </c>
      <c r="E17" s="40" t="s">
        <v>5</v>
      </c>
      <c r="F17" s="39">
        <v>0.07</v>
      </c>
      <c r="G17" s="39"/>
      <c r="H17" s="39">
        <v>0.07</v>
      </c>
      <c r="I17" s="39"/>
      <c r="J17" s="39"/>
      <c r="K17" s="39"/>
      <c r="L17" s="39"/>
      <c r="M17" s="39"/>
      <c r="N17" s="51">
        <f t="shared" si="0"/>
        <v>0</v>
      </c>
    </row>
    <row r="18" spans="1:14" s="54" customFormat="1" ht="12.75">
      <c r="A18" s="40" t="s">
        <v>384</v>
      </c>
      <c r="B18" s="40" t="s">
        <v>386</v>
      </c>
      <c r="C18" s="50"/>
      <c r="D18" s="40" t="s">
        <v>29</v>
      </c>
      <c r="E18" s="40" t="s">
        <v>387</v>
      </c>
      <c r="F18" s="39">
        <v>425</v>
      </c>
      <c r="G18" s="39"/>
      <c r="H18" s="39"/>
      <c r="I18" s="39"/>
      <c r="J18" s="39"/>
      <c r="K18" s="39"/>
      <c r="L18" s="39"/>
      <c r="M18" s="39">
        <v>425</v>
      </c>
      <c r="N18" s="51">
        <f t="shared" si="0"/>
        <v>0</v>
      </c>
    </row>
    <row r="19" spans="1:14" s="54" customFormat="1" ht="12.75">
      <c r="A19" s="40" t="s">
        <v>272</v>
      </c>
      <c r="B19" s="40" t="s">
        <v>136</v>
      </c>
      <c r="C19" s="50"/>
      <c r="D19" s="40" t="s">
        <v>29</v>
      </c>
      <c r="E19" s="40" t="s">
        <v>5</v>
      </c>
      <c r="F19" s="39">
        <v>1.29</v>
      </c>
      <c r="G19" s="39"/>
      <c r="H19" s="39">
        <v>1.29</v>
      </c>
      <c r="I19" s="39"/>
      <c r="J19" s="39"/>
      <c r="K19" s="39"/>
      <c r="L19" s="39"/>
      <c r="M19" s="39"/>
      <c r="N19" s="51"/>
    </row>
    <row r="20" spans="1:14" s="54" customFormat="1" ht="12.75">
      <c r="A20" s="40" t="s">
        <v>396</v>
      </c>
      <c r="B20" s="40" t="s">
        <v>136</v>
      </c>
      <c r="C20" s="50"/>
      <c r="D20" s="40" t="s">
        <v>29</v>
      </c>
      <c r="E20" s="40" t="s">
        <v>5</v>
      </c>
      <c r="F20" s="39">
        <v>0.07</v>
      </c>
      <c r="G20" s="39"/>
      <c r="H20" s="39">
        <v>0.07</v>
      </c>
      <c r="I20" s="39"/>
      <c r="J20" s="39"/>
      <c r="K20" s="39"/>
      <c r="L20" s="39"/>
      <c r="M20" s="39"/>
      <c r="N20" s="51">
        <f t="shared" si="0"/>
        <v>0</v>
      </c>
    </row>
    <row r="21" spans="1:14" s="54" customFormat="1" ht="12.75">
      <c r="A21" s="40" t="s">
        <v>400</v>
      </c>
      <c r="B21" s="40" t="s">
        <v>401</v>
      </c>
      <c r="C21" s="50"/>
      <c r="D21" s="40" t="s">
        <v>29</v>
      </c>
      <c r="E21" s="40" t="s">
        <v>402</v>
      </c>
      <c r="F21" s="39">
        <v>250</v>
      </c>
      <c r="G21" s="39"/>
      <c r="H21" s="39"/>
      <c r="I21" s="39"/>
      <c r="J21" s="39"/>
      <c r="K21" s="39"/>
      <c r="L21" s="39"/>
      <c r="M21" s="74">
        <v>250</v>
      </c>
      <c r="N21" s="51">
        <f t="shared" si="0"/>
        <v>0</v>
      </c>
    </row>
    <row r="22" spans="1:14" s="54" customFormat="1" ht="12.75">
      <c r="A22" s="40" t="s">
        <v>400</v>
      </c>
      <c r="B22" s="40" t="s">
        <v>1</v>
      </c>
      <c r="C22" s="50"/>
      <c r="D22" s="40" t="s">
        <v>29</v>
      </c>
      <c r="E22" s="40" t="s">
        <v>7</v>
      </c>
      <c r="F22" s="39">
        <v>110</v>
      </c>
      <c r="G22" s="39"/>
      <c r="H22" s="39"/>
      <c r="I22" s="39">
        <v>110</v>
      </c>
      <c r="J22" s="39"/>
      <c r="K22" s="39"/>
      <c r="L22" s="39"/>
      <c r="M22" s="39"/>
      <c r="N22" s="51">
        <f t="shared" si="0"/>
        <v>0</v>
      </c>
    </row>
    <row r="23" spans="1:14" s="54" customFormat="1" ht="12.75">
      <c r="A23" s="40" t="s">
        <v>417</v>
      </c>
      <c r="B23" s="40" t="s">
        <v>136</v>
      </c>
      <c r="C23" s="50"/>
      <c r="D23" s="40" t="s">
        <v>29</v>
      </c>
      <c r="E23" s="40" t="s">
        <v>5</v>
      </c>
      <c r="F23" s="67">
        <v>1.26</v>
      </c>
      <c r="G23" s="39"/>
      <c r="H23" s="39">
        <v>1.26</v>
      </c>
      <c r="I23" s="39"/>
      <c r="J23" s="39"/>
      <c r="K23" s="39"/>
      <c r="L23" s="39"/>
      <c r="M23" s="39"/>
      <c r="N23" s="51">
        <f t="shared" si="0"/>
        <v>0</v>
      </c>
    </row>
    <row r="24" spans="1:14" s="54" customFormat="1" ht="12.75">
      <c r="A24" s="40"/>
      <c r="B24" s="40"/>
      <c r="C24" s="50"/>
      <c r="D24" s="40"/>
      <c r="E24" s="40"/>
      <c r="F24" s="67"/>
      <c r="G24" s="39"/>
      <c r="H24" s="39"/>
      <c r="I24" s="39"/>
      <c r="J24" s="39"/>
      <c r="K24" s="39"/>
      <c r="L24" s="39"/>
      <c r="M24" s="39"/>
      <c r="N24" s="51">
        <f t="shared" si="0"/>
        <v>0</v>
      </c>
    </row>
    <row r="25" spans="1:14" s="54" customFormat="1" ht="12.75">
      <c r="A25" s="40"/>
      <c r="B25" s="40"/>
      <c r="C25" s="50"/>
      <c r="D25" s="40"/>
      <c r="E25" s="40"/>
      <c r="F25" s="67"/>
      <c r="G25" s="39"/>
      <c r="H25" s="39"/>
      <c r="I25" s="39"/>
      <c r="J25" s="39"/>
      <c r="K25" s="39"/>
      <c r="L25" s="39"/>
      <c r="M25" s="39"/>
      <c r="N25" s="51">
        <f t="shared" si="0"/>
        <v>0</v>
      </c>
    </row>
    <row r="26" spans="1:14" s="54" customFormat="1" ht="12.75">
      <c r="A26" s="40"/>
      <c r="B26" s="40"/>
      <c r="C26" s="50"/>
      <c r="D26" s="40"/>
      <c r="E26" s="60"/>
      <c r="F26" s="67"/>
      <c r="G26" s="39"/>
      <c r="H26" s="39"/>
      <c r="I26" s="39"/>
      <c r="J26" s="39"/>
      <c r="K26" s="39"/>
      <c r="L26" s="39"/>
      <c r="M26" s="39"/>
      <c r="N26" s="51">
        <f t="shared" si="0"/>
        <v>0</v>
      </c>
    </row>
    <row r="27" spans="1:14" s="54" customFormat="1" ht="12.75">
      <c r="A27" s="40"/>
      <c r="B27" s="40"/>
      <c r="C27" s="50"/>
      <c r="D27" s="40"/>
      <c r="E27" s="40"/>
      <c r="F27" s="67"/>
      <c r="G27" s="39"/>
      <c r="H27" s="39"/>
      <c r="I27" s="39"/>
      <c r="J27" s="39"/>
      <c r="K27" s="39"/>
      <c r="L27" s="39"/>
      <c r="M27" s="39"/>
      <c r="N27" s="51">
        <f t="shared" si="0"/>
        <v>0</v>
      </c>
    </row>
    <row r="28" spans="1:14" s="54" customFormat="1" ht="12.75">
      <c r="A28" s="40"/>
      <c r="B28" s="40"/>
      <c r="C28" s="50"/>
      <c r="D28" s="40"/>
      <c r="E28" s="40"/>
      <c r="F28" s="67"/>
      <c r="G28" s="39"/>
      <c r="H28" s="39"/>
      <c r="I28" s="39"/>
      <c r="J28" s="39"/>
      <c r="K28" s="39"/>
      <c r="L28" s="39"/>
      <c r="M28" s="39"/>
      <c r="N28" s="51">
        <f t="shared" si="0"/>
        <v>0</v>
      </c>
    </row>
    <row r="29" spans="1:14" s="54" customFormat="1" ht="12.75">
      <c r="A29" s="40"/>
      <c r="B29" s="40"/>
      <c r="C29" s="50"/>
      <c r="D29" s="40"/>
      <c r="E29" s="40"/>
      <c r="F29" s="67"/>
      <c r="G29" s="39"/>
      <c r="H29" s="39"/>
      <c r="I29" s="39"/>
      <c r="J29" s="39"/>
      <c r="K29" s="39"/>
      <c r="L29" s="39"/>
      <c r="M29" s="39"/>
      <c r="N29" s="51">
        <f t="shared" si="0"/>
        <v>0</v>
      </c>
    </row>
    <row r="30" spans="1:14" s="54" customFormat="1" ht="12.75">
      <c r="A30" s="40"/>
      <c r="B30" s="40"/>
      <c r="C30" s="50"/>
      <c r="D30" s="40"/>
      <c r="E30" s="40"/>
      <c r="F30" s="65"/>
      <c r="G30" s="39"/>
      <c r="H30" s="39"/>
      <c r="I30" s="39"/>
      <c r="J30" s="39"/>
      <c r="K30" s="39"/>
      <c r="L30" s="39"/>
      <c r="M30" s="39"/>
      <c r="N30" s="51">
        <f t="shared" si="0"/>
        <v>0</v>
      </c>
    </row>
    <row r="31" spans="1:14" s="54" customFormat="1" ht="12.75">
      <c r="A31" s="40"/>
      <c r="B31" s="40"/>
      <c r="C31" s="50"/>
      <c r="D31" s="40"/>
      <c r="E31" s="40"/>
      <c r="F31" s="39"/>
      <c r="G31" s="39"/>
      <c r="H31" s="39"/>
      <c r="I31" s="39"/>
      <c r="J31" s="39"/>
      <c r="K31" s="39"/>
      <c r="L31" s="39"/>
      <c r="M31" s="39"/>
      <c r="N31" s="51">
        <f t="shared" si="0"/>
        <v>0</v>
      </c>
    </row>
    <row r="32" spans="1:14" s="56" customFormat="1" ht="12.75">
      <c r="A32" s="41" t="s">
        <v>40</v>
      </c>
      <c r="B32" s="41"/>
      <c r="C32" s="55"/>
      <c r="D32" s="41"/>
      <c r="E32" s="41"/>
      <c r="F32" s="42">
        <f>SUM(F3:F31)</f>
        <v>27278.84</v>
      </c>
      <c r="G32" s="42">
        <f aca="true" t="shared" si="1" ref="G32:L32">SUM(G3:G31)</f>
        <v>7000</v>
      </c>
      <c r="H32" s="42">
        <f>SUM(H3:H31)</f>
        <v>5.37</v>
      </c>
      <c r="I32" s="42">
        <f>SUM(I3:I31)</f>
        <v>110</v>
      </c>
      <c r="J32" s="42">
        <f t="shared" si="1"/>
        <v>1200</v>
      </c>
      <c r="K32" s="42">
        <f t="shared" si="1"/>
        <v>474.7</v>
      </c>
      <c r="L32" s="42">
        <f t="shared" si="1"/>
        <v>1370.89</v>
      </c>
      <c r="M32" s="42">
        <f>SUM(M3:M31)</f>
        <v>17117.88</v>
      </c>
      <c r="N32" s="51">
        <f t="shared" si="0"/>
        <v>0</v>
      </c>
    </row>
    <row r="33" spans="5:6" ht="12.75">
      <c r="E33" s="43" t="s">
        <v>41</v>
      </c>
      <c r="F33" s="44">
        <f>SUM(G32:M32)</f>
        <v>27278.84</v>
      </c>
    </row>
    <row r="34" ht="12.75">
      <c r="F34" s="44">
        <f>F32-F33</f>
        <v>0</v>
      </c>
    </row>
    <row r="36" spans="1:13" s="59" customFormat="1" ht="12.75">
      <c r="A36" s="45"/>
      <c r="B36" s="45"/>
      <c r="C36" s="57"/>
      <c r="D36" s="45"/>
      <c r="E36" s="45"/>
      <c r="F36" s="46"/>
      <c r="G36" s="46"/>
      <c r="H36" s="46"/>
      <c r="I36" s="46"/>
      <c r="J36" s="46"/>
      <c r="K36" s="46"/>
      <c r="L36" s="46"/>
      <c r="M36" s="46"/>
    </row>
    <row r="38" ht="13.5" thickBot="1">
      <c r="B38" s="63"/>
    </row>
    <row r="44" ht="12.75">
      <c r="A44" s="6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pane ySplit="1785" topLeftCell="A43" activePane="bottomLeft" state="split"/>
      <selection pane="topLeft" activeCell="N1" sqref="N1:N16384"/>
      <selection pane="bottomLeft" activeCell="D62" sqref="D62"/>
    </sheetView>
  </sheetViews>
  <sheetFormatPr defaultColWidth="9.140625" defaultRowHeight="12.75"/>
  <cols>
    <col min="1" max="1" width="8.140625" style="24" customWidth="1"/>
    <col min="2" max="2" width="8.28125" style="25" customWidth="1"/>
    <col min="3" max="3" width="7.421875" style="26" customWidth="1"/>
    <col min="4" max="4" width="17.28125" style="26" customWidth="1"/>
    <col min="5" max="5" width="22.57421875" style="26" customWidth="1"/>
    <col min="6" max="6" width="8.7109375" style="10" customWidth="1"/>
    <col min="7" max="7" width="8.421875" style="10" customWidth="1"/>
    <col min="8" max="8" width="8.8515625" style="10" customWidth="1"/>
    <col min="9" max="9" width="12.28125" style="10" customWidth="1"/>
    <col min="10" max="10" width="12.00390625" style="10" customWidth="1"/>
    <col min="11" max="11" width="7.421875" style="10" customWidth="1"/>
    <col min="12" max="12" width="8.57421875" style="10" customWidth="1"/>
    <col min="13" max="13" width="8.28125" style="10" bestFit="1" customWidth="1"/>
    <col min="14" max="14" width="9.7109375" style="10" bestFit="1" customWidth="1"/>
    <col min="15" max="15" width="9.140625" style="10" customWidth="1"/>
    <col min="16" max="16384" width="9.140625" style="26" customWidth="1"/>
  </cols>
  <sheetData>
    <row r="1" spans="1:15" s="16" customFormat="1" ht="24" customHeight="1">
      <c r="A1" s="15" t="s">
        <v>276</v>
      </c>
      <c r="B1" s="13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8" customFormat="1" ht="12.75" customHeight="1">
      <c r="A2" s="17" t="s">
        <v>0</v>
      </c>
      <c r="B2" s="14" t="s">
        <v>20</v>
      </c>
      <c r="D2" s="18" t="s">
        <v>21</v>
      </c>
      <c r="E2" s="18" t="s">
        <v>22</v>
      </c>
      <c r="F2" s="9" t="s">
        <v>25</v>
      </c>
      <c r="G2" s="9" t="s">
        <v>33</v>
      </c>
      <c r="H2" s="9" t="s">
        <v>19</v>
      </c>
      <c r="I2" s="9" t="s">
        <v>34</v>
      </c>
      <c r="J2" s="9" t="s">
        <v>16</v>
      </c>
      <c r="K2" s="9" t="s">
        <v>23</v>
      </c>
      <c r="L2" s="9" t="s">
        <v>241</v>
      </c>
      <c r="M2" s="9" t="s">
        <v>227</v>
      </c>
      <c r="N2" s="9" t="s">
        <v>418</v>
      </c>
      <c r="O2" s="9" t="s">
        <v>50</v>
      </c>
    </row>
    <row r="3" spans="1:15" s="18" customFormat="1" ht="12.75">
      <c r="A3" s="17"/>
      <c r="B3" s="14" t="s">
        <v>24</v>
      </c>
      <c r="C3" s="18" t="s">
        <v>28</v>
      </c>
      <c r="F3" s="9" t="s">
        <v>26</v>
      </c>
      <c r="G3" s="9"/>
      <c r="H3" s="9"/>
      <c r="I3" s="9"/>
      <c r="J3" s="9"/>
      <c r="K3" s="9"/>
      <c r="L3" s="9"/>
      <c r="M3" s="9"/>
      <c r="N3" s="9"/>
      <c r="O3" s="9" t="s">
        <v>51</v>
      </c>
    </row>
    <row r="4" spans="1:15" s="18" customFormat="1" ht="12.75">
      <c r="A4" s="21" t="s">
        <v>337</v>
      </c>
      <c r="B4" s="14"/>
      <c r="E4" s="70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20" customFormat="1" ht="12.75">
      <c r="A5" s="19"/>
      <c r="B5" s="12"/>
      <c r="E5" s="7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s="20" customFormat="1" ht="12.75">
      <c r="A6" s="31" t="s">
        <v>296</v>
      </c>
      <c r="B6" s="32" t="s">
        <v>258</v>
      </c>
      <c r="C6" s="33" t="s">
        <v>29</v>
      </c>
      <c r="D6" s="33" t="s">
        <v>326</v>
      </c>
      <c r="E6" s="69" t="s">
        <v>8</v>
      </c>
      <c r="F6" s="11">
        <v>100</v>
      </c>
      <c r="G6" s="11"/>
      <c r="H6" s="11"/>
      <c r="I6" s="11"/>
      <c r="J6" s="11">
        <v>100</v>
      </c>
      <c r="K6" s="11"/>
      <c r="L6" s="11"/>
      <c r="M6" s="11"/>
      <c r="N6" s="11"/>
      <c r="O6" s="11"/>
      <c r="P6" s="20">
        <f>SUM(G6:O6)-F6</f>
        <v>0</v>
      </c>
    </row>
    <row r="7" spans="1:16" s="20" customFormat="1" ht="12.75">
      <c r="A7" s="31" t="s">
        <v>301</v>
      </c>
      <c r="B7" s="32" t="s">
        <v>302</v>
      </c>
      <c r="C7" s="33" t="s">
        <v>29</v>
      </c>
      <c r="D7" s="33" t="s">
        <v>71</v>
      </c>
      <c r="E7" s="69" t="s">
        <v>8</v>
      </c>
      <c r="F7" s="11">
        <v>300</v>
      </c>
      <c r="G7" s="11"/>
      <c r="H7" s="11"/>
      <c r="I7" s="11"/>
      <c r="J7" s="11">
        <v>300</v>
      </c>
      <c r="K7" s="11"/>
      <c r="L7" s="11"/>
      <c r="M7" s="11"/>
      <c r="N7" s="11"/>
      <c r="O7" s="11"/>
      <c r="P7" s="20">
        <f aca="true" t="shared" si="0" ref="P7:P77">SUM(G7:O7)-F7</f>
        <v>0</v>
      </c>
    </row>
    <row r="8" spans="1:16" s="20" customFormat="1" ht="12.75">
      <c r="A8" s="31" t="s">
        <v>301</v>
      </c>
      <c r="B8" s="32" t="s">
        <v>303</v>
      </c>
      <c r="C8" s="33" t="s">
        <v>29</v>
      </c>
      <c r="D8" s="33" t="s">
        <v>71</v>
      </c>
      <c r="E8" s="69" t="s">
        <v>327</v>
      </c>
      <c r="F8" s="11">
        <v>66</v>
      </c>
      <c r="G8" s="11"/>
      <c r="H8" s="11"/>
      <c r="I8" s="11"/>
      <c r="J8" s="11"/>
      <c r="K8" s="11"/>
      <c r="L8" s="11"/>
      <c r="M8" s="11"/>
      <c r="N8" s="11"/>
      <c r="O8" s="11">
        <v>66</v>
      </c>
      <c r="P8" s="20">
        <f>SUM(G8:O8)-F8</f>
        <v>0</v>
      </c>
    </row>
    <row r="9" spans="1:16" s="20" customFormat="1" ht="12.75">
      <c r="A9" s="31" t="s">
        <v>301</v>
      </c>
      <c r="B9" s="32" t="s">
        <v>304</v>
      </c>
      <c r="C9" s="33" t="s">
        <v>29</v>
      </c>
      <c r="D9" s="33" t="s">
        <v>217</v>
      </c>
      <c r="E9" s="69" t="s">
        <v>328</v>
      </c>
      <c r="F9" s="11">
        <v>409.49</v>
      </c>
      <c r="G9" s="11">
        <v>311.94</v>
      </c>
      <c r="H9" s="11">
        <v>97.55</v>
      </c>
      <c r="I9" s="11"/>
      <c r="J9" s="11"/>
      <c r="K9" s="11"/>
      <c r="L9" s="11"/>
      <c r="M9" s="11"/>
      <c r="N9" s="11"/>
      <c r="O9" s="11"/>
      <c r="P9" s="20">
        <f t="shared" si="0"/>
        <v>0</v>
      </c>
    </row>
    <row r="10" spans="1:16" s="20" customFormat="1" ht="12.75">
      <c r="A10" s="31" t="s">
        <v>315</v>
      </c>
      <c r="B10" s="32" t="s">
        <v>305</v>
      </c>
      <c r="C10" s="33" t="s">
        <v>29</v>
      </c>
      <c r="D10" s="33" t="s">
        <v>329</v>
      </c>
      <c r="E10" s="69" t="s">
        <v>8</v>
      </c>
      <c r="F10" s="11">
        <v>100</v>
      </c>
      <c r="G10" s="11"/>
      <c r="H10" s="11"/>
      <c r="I10" s="11"/>
      <c r="J10" s="11">
        <v>100</v>
      </c>
      <c r="K10" s="11"/>
      <c r="L10" s="11"/>
      <c r="M10" s="11"/>
      <c r="N10" s="11"/>
      <c r="O10" s="11"/>
      <c r="P10" s="20">
        <f t="shared" si="0"/>
        <v>0</v>
      </c>
    </row>
    <row r="11" spans="1:16" s="20" customFormat="1" ht="12.75">
      <c r="A11" s="31" t="s">
        <v>316</v>
      </c>
      <c r="B11" s="32" t="s">
        <v>306</v>
      </c>
      <c r="C11" s="33" t="s">
        <v>29</v>
      </c>
      <c r="D11" s="33" t="s">
        <v>330</v>
      </c>
      <c r="E11" s="69" t="s">
        <v>8</v>
      </c>
      <c r="F11" s="11">
        <v>50</v>
      </c>
      <c r="G11" s="11"/>
      <c r="H11" s="11"/>
      <c r="I11" s="11"/>
      <c r="J11" s="11">
        <v>50</v>
      </c>
      <c r="K11" s="11"/>
      <c r="L11" s="11"/>
      <c r="M11" s="11"/>
      <c r="N11" s="11"/>
      <c r="O11" s="11"/>
      <c r="P11" s="20">
        <f t="shared" si="0"/>
        <v>0</v>
      </c>
    </row>
    <row r="12" spans="1:16" s="20" customFormat="1" ht="12.75">
      <c r="A12" s="31" t="s">
        <v>316</v>
      </c>
      <c r="B12" s="32" t="s">
        <v>307</v>
      </c>
      <c r="C12" s="33" t="s">
        <v>29</v>
      </c>
      <c r="D12" s="33" t="s">
        <v>331</v>
      </c>
      <c r="E12" s="69" t="s">
        <v>8</v>
      </c>
      <c r="F12" s="11">
        <v>100</v>
      </c>
      <c r="G12" s="11"/>
      <c r="H12" s="11"/>
      <c r="I12" s="11"/>
      <c r="J12" s="11">
        <v>100</v>
      </c>
      <c r="K12" s="11"/>
      <c r="L12" s="11"/>
      <c r="M12" s="11"/>
      <c r="N12" s="11"/>
      <c r="O12" s="11"/>
      <c r="P12" s="20">
        <f t="shared" si="0"/>
        <v>0</v>
      </c>
    </row>
    <row r="13" spans="1:16" s="20" customFormat="1" ht="12.75">
      <c r="A13" s="31" t="s">
        <v>316</v>
      </c>
      <c r="B13" s="32" t="s">
        <v>308</v>
      </c>
      <c r="C13" s="33" t="s">
        <v>29</v>
      </c>
      <c r="D13" s="33" t="s">
        <v>75</v>
      </c>
      <c r="E13" s="71"/>
      <c r="F13" s="11">
        <v>500</v>
      </c>
      <c r="G13" s="11"/>
      <c r="H13" s="11"/>
      <c r="I13" s="11"/>
      <c r="J13" s="11">
        <v>500</v>
      </c>
      <c r="K13" s="11"/>
      <c r="L13" s="11"/>
      <c r="M13" s="11"/>
      <c r="N13" s="11"/>
      <c r="O13" s="11"/>
      <c r="P13" s="20">
        <f t="shared" si="0"/>
        <v>0</v>
      </c>
    </row>
    <row r="14" spans="1:16" s="20" customFormat="1" ht="12.75">
      <c r="A14" s="31" t="s">
        <v>316</v>
      </c>
      <c r="B14" s="32" t="s">
        <v>309</v>
      </c>
      <c r="C14" s="33" t="s">
        <v>29</v>
      </c>
      <c r="D14" s="33" t="s">
        <v>38</v>
      </c>
      <c r="E14" s="69" t="s">
        <v>15</v>
      </c>
      <c r="F14" s="11">
        <v>151.56</v>
      </c>
      <c r="G14" s="11"/>
      <c r="H14" s="11"/>
      <c r="I14" s="11">
        <v>151.56</v>
      </c>
      <c r="J14" s="11"/>
      <c r="K14" s="11"/>
      <c r="L14" s="11"/>
      <c r="M14" s="11"/>
      <c r="N14" s="11"/>
      <c r="O14" s="11"/>
      <c r="P14" s="20">
        <f t="shared" si="0"/>
        <v>0</v>
      </c>
    </row>
    <row r="15" spans="1:16" s="20" customFormat="1" ht="12.75">
      <c r="A15" s="31" t="s">
        <v>316</v>
      </c>
      <c r="B15" s="32" t="s">
        <v>310</v>
      </c>
      <c r="C15" s="33" t="s">
        <v>29</v>
      </c>
      <c r="D15" s="33" t="s">
        <v>332</v>
      </c>
      <c r="E15" s="69" t="s">
        <v>15</v>
      </c>
      <c r="F15" s="11">
        <v>20</v>
      </c>
      <c r="G15" s="11"/>
      <c r="H15" s="11"/>
      <c r="I15" s="11">
        <v>20</v>
      </c>
      <c r="J15" s="11"/>
      <c r="K15" s="11"/>
      <c r="L15" s="11"/>
      <c r="M15" s="11"/>
      <c r="N15" s="11"/>
      <c r="O15" s="11"/>
      <c r="P15" s="20">
        <f t="shared" si="0"/>
        <v>0</v>
      </c>
    </row>
    <row r="16" spans="1:16" s="20" customFormat="1" ht="12.75">
      <c r="A16" s="31" t="s">
        <v>317</v>
      </c>
      <c r="B16" s="32" t="s">
        <v>311</v>
      </c>
      <c r="C16" s="33" t="s">
        <v>29</v>
      </c>
      <c r="D16" s="33" t="s">
        <v>14</v>
      </c>
      <c r="E16" s="69" t="s">
        <v>8</v>
      </c>
      <c r="F16" s="11">
        <v>150</v>
      </c>
      <c r="G16" s="11"/>
      <c r="H16" s="11"/>
      <c r="I16" s="11"/>
      <c r="J16" s="11">
        <v>150</v>
      </c>
      <c r="K16" s="11"/>
      <c r="L16" s="11"/>
      <c r="M16" s="11"/>
      <c r="N16" s="11"/>
      <c r="O16" s="11"/>
      <c r="P16" s="20">
        <f t="shared" si="0"/>
        <v>0</v>
      </c>
    </row>
    <row r="17" spans="1:16" s="20" customFormat="1" ht="12.75">
      <c r="A17" s="31" t="s">
        <v>318</v>
      </c>
      <c r="B17" s="32" t="s">
        <v>312</v>
      </c>
      <c r="C17" s="33" t="s">
        <v>29</v>
      </c>
      <c r="D17" s="33" t="s">
        <v>333</v>
      </c>
      <c r="E17" s="69" t="s">
        <v>8</v>
      </c>
      <c r="F17" s="11">
        <v>100</v>
      </c>
      <c r="G17" s="11"/>
      <c r="H17" s="11"/>
      <c r="I17" s="11"/>
      <c r="J17" s="11">
        <v>100</v>
      </c>
      <c r="K17" s="11"/>
      <c r="L17" s="11"/>
      <c r="M17" s="11"/>
      <c r="N17" s="11"/>
      <c r="O17" s="11"/>
      <c r="P17" s="20">
        <f t="shared" si="0"/>
        <v>0</v>
      </c>
    </row>
    <row r="18" spans="1:16" s="20" customFormat="1" ht="12.75">
      <c r="A18" s="31" t="s">
        <v>318</v>
      </c>
      <c r="B18" s="32" t="s">
        <v>313</v>
      </c>
      <c r="C18" s="33" t="s">
        <v>29</v>
      </c>
      <c r="D18" s="33" t="s">
        <v>334</v>
      </c>
      <c r="E18" s="69" t="s">
        <v>8</v>
      </c>
      <c r="F18" s="11">
        <v>50</v>
      </c>
      <c r="G18" s="11"/>
      <c r="H18" s="11"/>
      <c r="I18" s="11"/>
      <c r="J18" s="11">
        <v>50</v>
      </c>
      <c r="K18" s="11"/>
      <c r="L18" s="11"/>
      <c r="M18" s="11"/>
      <c r="N18" s="11"/>
      <c r="O18" s="11"/>
      <c r="P18" s="20">
        <f t="shared" si="0"/>
        <v>0</v>
      </c>
    </row>
    <row r="19" spans="1:16" s="20" customFormat="1" ht="12.75">
      <c r="A19" s="31" t="s">
        <v>319</v>
      </c>
      <c r="B19" s="32" t="s">
        <v>314</v>
      </c>
      <c r="C19" s="33" t="s">
        <v>29</v>
      </c>
      <c r="D19" s="33" t="s">
        <v>335</v>
      </c>
      <c r="E19" s="69" t="s">
        <v>336</v>
      </c>
      <c r="F19" s="11">
        <v>1</v>
      </c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20">
        <f>SUM(G19:O19)-F19</f>
        <v>0</v>
      </c>
    </row>
    <row r="20" spans="1:16" s="20" customFormat="1" ht="12.75">
      <c r="A20" s="19"/>
      <c r="B20" s="12"/>
      <c r="E20" s="71"/>
      <c r="G20" s="11"/>
      <c r="H20" s="11"/>
      <c r="I20" s="11"/>
      <c r="J20" s="11"/>
      <c r="K20" s="11"/>
      <c r="L20" s="11"/>
      <c r="M20" s="11"/>
      <c r="N20" s="11"/>
      <c r="O20" s="11"/>
      <c r="P20" s="20">
        <f t="shared" si="0"/>
        <v>0</v>
      </c>
    </row>
    <row r="21" spans="1:16" s="20" customFormat="1" ht="12.75">
      <c r="A21" s="19"/>
      <c r="B21" s="12"/>
      <c r="E21" s="7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0">
        <f t="shared" si="0"/>
        <v>0</v>
      </c>
    </row>
    <row r="22" spans="1:16" s="20" customFormat="1" ht="12.75">
      <c r="A22" s="19"/>
      <c r="B22" s="12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0">
        <f t="shared" si="0"/>
        <v>0</v>
      </c>
    </row>
    <row r="23" spans="1:16" s="20" customFormat="1" ht="12.75">
      <c r="A23" s="19"/>
      <c r="B23" s="12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20">
        <f t="shared" si="0"/>
        <v>0</v>
      </c>
    </row>
    <row r="24" spans="2:16" s="23" customFormat="1" ht="12.75">
      <c r="B24" s="22"/>
      <c r="E24" s="23" t="s">
        <v>39</v>
      </c>
      <c r="F24" s="29">
        <f>SUM(F4:F22)</f>
        <v>2098.05</v>
      </c>
      <c r="G24" s="29">
        <f>SUM(G4:G20)</f>
        <v>311.94</v>
      </c>
      <c r="H24" s="29">
        <f>SUM(H4:H20)</f>
        <v>97.55</v>
      </c>
      <c r="I24" s="29">
        <f>SUM(I4:I20)</f>
        <v>171.56</v>
      </c>
      <c r="J24" s="29">
        <f>SUM(J4:J20)</f>
        <v>1450</v>
      </c>
      <c r="K24" s="29">
        <f>SUM(K4:K23)</f>
        <v>0</v>
      </c>
      <c r="L24" s="29">
        <f>SUM(L4:L23)</f>
        <v>0</v>
      </c>
      <c r="M24" s="29">
        <f>SUM(M4:M20)</f>
        <v>0</v>
      </c>
      <c r="N24" s="29">
        <f>SUM(N4:N23)</f>
        <v>0</v>
      </c>
      <c r="O24" s="29">
        <f>SUM(O4:O23)</f>
        <v>67</v>
      </c>
      <c r="P24" s="20">
        <f t="shared" si="0"/>
        <v>0</v>
      </c>
    </row>
    <row r="25" spans="1:16" s="33" customFormat="1" ht="12.75">
      <c r="A25" s="21" t="s">
        <v>43</v>
      </c>
      <c r="B25" s="32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20">
        <f t="shared" si="0"/>
        <v>0</v>
      </c>
    </row>
    <row r="26" spans="1:16" s="33" customFormat="1" ht="12.75">
      <c r="A26" s="31"/>
      <c r="B26" s="32"/>
      <c r="E26" s="69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20">
        <f t="shared" si="0"/>
        <v>0</v>
      </c>
    </row>
    <row r="27" spans="1:16" s="33" customFormat="1" ht="12.75">
      <c r="A27" s="31" t="s">
        <v>340</v>
      </c>
      <c r="B27" s="32" t="s">
        <v>338</v>
      </c>
      <c r="C27" s="33" t="s">
        <v>29</v>
      </c>
      <c r="D27" s="33" t="s">
        <v>342</v>
      </c>
      <c r="E27" s="69" t="s">
        <v>8</v>
      </c>
      <c r="F27" s="34">
        <v>50</v>
      </c>
      <c r="G27" s="34"/>
      <c r="H27" s="34"/>
      <c r="I27" s="34"/>
      <c r="J27" s="34">
        <v>50</v>
      </c>
      <c r="K27" s="34"/>
      <c r="L27" s="34"/>
      <c r="M27" s="34"/>
      <c r="N27" s="34"/>
      <c r="O27" s="34"/>
      <c r="P27" s="20">
        <f t="shared" si="0"/>
        <v>0</v>
      </c>
    </row>
    <row r="28" spans="1:16" s="33" customFormat="1" ht="12.75">
      <c r="A28" s="31" t="s">
        <v>341</v>
      </c>
      <c r="B28" s="32" t="s">
        <v>339</v>
      </c>
      <c r="C28" s="33" t="s">
        <v>29</v>
      </c>
      <c r="D28" s="33" t="s">
        <v>217</v>
      </c>
      <c r="E28" s="69" t="s">
        <v>343</v>
      </c>
      <c r="F28" s="34">
        <v>437.68</v>
      </c>
      <c r="G28" s="34">
        <v>311.94</v>
      </c>
      <c r="H28" s="34">
        <v>125.74</v>
      </c>
      <c r="I28" s="34"/>
      <c r="J28" s="34"/>
      <c r="K28" s="34"/>
      <c r="L28" s="34"/>
      <c r="M28" s="34"/>
      <c r="N28" s="34"/>
      <c r="O28" s="34"/>
      <c r="P28" s="20">
        <f t="shared" si="0"/>
        <v>0</v>
      </c>
    </row>
    <row r="29" spans="1:16" s="33" customFormat="1" ht="12.75">
      <c r="A29" s="31" t="s">
        <v>346</v>
      </c>
      <c r="B29" s="32" t="s">
        <v>350</v>
      </c>
      <c r="C29" s="33" t="s">
        <v>29</v>
      </c>
      <c r="D29" s="33" t="s">
        <v>355</v>
      </c>
      <c r="E29" s="69" t="s">
        <v>356</v>
      </c>
      <c r="F29" s="34">
        <v>72</v>
      </c>
      <c r="G29" s="34"/>
      <c r="H29" s="34"/>
      <c r="I29" s="34"/>
      <c r="J29" s="34"/>
      <c r="K29" s="34">
        <v>12</v>
      </c>
      <c r="L29" s="34"/>
      <c r="M29" s="34"/>
      <c r="N29" s="34"/>
      <c r="O29" s="34">
        <v>60</v>
      </c>
      <c r="P29" s="20">
        <f t="shared" si="0"/>
        <v>0</v>
      </c>
    </row>
    <row r="30" spans="1:16" s="33" customFormat="1" ht="12.75">
      <c r="A30" s="31" t="s">
        <v>346</v>
      </c>
      <c r="B30" s="32" t="s">
        <v>351</v>
      </c>
      <c r="C30" s="33" t="s">
        <v>29</v>
      </c>
      <c r="D30" s="33" t="s">
        <v>3</v>
      </c>
      <c r="E30" s="69" t="s">
        <v>227</v>
      </c>
      <c r="F30" s="34">
        <v>608.4</v>
      </c>
      <c r="G30" s="34"/>
      <c r="H30" s="34"/>
      <c r="I30" s="34"/>
      <c r="J30" s="34"/>
      <c r="K30" s="34">
        <v>101.4</v>
      </c>
      <c r="L30" s="34"/>
      <c r="M30" s="34">
        <v>507</v>
      </c>
      <c r="N30" s="34"/>
      <c r="O30" s="34"/>
      <c r="P30" s="20">
        <f t="shared" si="0"/>
        <v>0</v>
      </c>
    </row>
    <row r="31" spans="1:16" s="33" customFormat="1" ht="12.75">
      <c r="A31" s="31" t="s">
        <v>289</v>
      </c>
      <c r="B31" s="32" t="s">
        <v>352</v>
      </c>
      <c r="C31" s="33" t="s">
        <v>29</v>
      </c>
      <c r="D31" s="33" t="s">
        <v>353</v>
      </c>
      <c r="E31" s="69" t="s">
        <v>354</v>
      </c>
      <c r="F31" s="34">
        <v>275.5</v>
      </c>
      <c r="G31" s="34"/>
      <c r="H31" s="34">
        <f>F31-K31</f>
        <v>229.59</v>
      </c>
      <c r="I31" s="34"/>
      <c r="J31" s="34"/>
      <c r="K31" s="34">
        <v>45.91</v>
      </c>
      <c r="L31" s="34"/>
      <c r="M31" s="34"/>
      <c r="N31" s="34"/>
      <c r="O31" s="34"/>
      <c r="P31" s="20">
        <f t="shared" si="0"/>
        <v>0</v>
      </c>
    </row>
    <row r="32" spans="1:16" s="33" customFormat="1" ht="12.75">
      <c r="A32" s="31"/>
      <c r="B32" s="32"/>
      <c r="E32" s="69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20">
        <f t="shared" si="0"/>
        <v>0</v>
      </c>
    </row>
    <row r="33" spans="1:16" s="33" customFormat="1" ht="12.75">
      <c r="A33" s="31"/>
      <c r="B33" s="32"/>
      <c r="E33" s="69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20">
        <f t="shared" si="0"/>
        <v>0</v>
      </c>
    </row>
    <row r="34" spans="1:16" s="33" customFormat="1" ht="12.75">
      <c r="A34" s="31"/>
      <c r="B34" s="32"/>
      <c r="E34" s="69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20">
        <f t="shared" si="0"/>
        <v>0</v>
      </c>
    </row>
    <row r="35" spans="1:16" s="33" customFormat="1" ht="12.75">
      <c r="A35" s="31"/>
      <c r="B35" s="32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20">
        <f t="shared" si="0"/>
        <v>0</v>
      </c>
    </row>
    <row r="36" spans="2:16" s="23" customFormat="1" ht="12.75">
      <c r="B36" s="22"/>
      <c r="E36" s="23" t="s">
        <v>39</v>
      </c>
      <c r="F36" s="29">
        <f aca="true" t="shared" si="1" ref="F36:O36">SUM(F25:F34)</f>
        <v>1443.58</v>
      </c>
      <c r="G36" s="29">
        <f t="shared" si="1"/>
        <v>311.94</v>
      </c>
      <c r="H36" s="29">
        <f t="shared" si="1"/>
        <v>355.33</v>
      </c>
      <c r="I36" s="29">
        <f t="shared" si="1"/>
        <v>0</v>
      </c>
      <c r="J36" s="29">
        <f t="shared" si="1"/>
        <v>50</v>
      </c>
      <c r="K36" s="29">
        <f t="shared" si="1"/>
        <v>159.31</v>
      </c>
      <c r="L36" s="29">
        <f t="shared" si="1"/>
        <v>0</v>
      </c>
      <c r="M36" s="29">
        <f t="shared" si="1"/>
        <v>507</v>
      </c>
      <c r="N36" s="29">
        <f>SUM(N25:N34)</f>
        <v>0</v>
      </c>
      <c r="O36" s="29">
        <f t="shared" si="1"/>
        <v>60</v>
      </c>
      <c r="P36" s="20">
        <f t="shared" si="0"/>
        <v>0</v>
      </c>
    </row>
    <row r="37" spans="1:16" s="33" customFormat="1" ht="12.75">
      <c r="A37" s="23" t="s">
        <v>44</v>
      </c>
      <c r="B37" s="32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20">
        <f t="shared" si="0"/>
        <v>0</v>
      </c>
    </row>
    <row r="38" spans="1:16" s="33" customFormat="1" ht="12.75">
      <c r="A38" s="31"/>
      <c r="B38" s="32"/>
      <c r="E38" s="69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20">
        <f t="shared" si="0"/>
        <v>0</v>
      </c>
    </row>
    <row r="39" spans="1:16" s="33" customFormat="1" ht="12.75">
      <c r="A39" s="31" t="s">
        <v>367</v>
      </c>
      <c r="B39" s="32" t="s">
        <v>360</v>
      </c>
      <c r="C39" s="33" t="s">
        <v>29</v>
      </c>
      <c r="D39" s="33" t="s">
        <v>365</v>
      </c>
      <c r="E39" s="69" t="s">
        <v>366</v>
      </c>
      <c r="F39" s="34">
        <v>40</v>
      </c>
      <c r="G39" s="34"/>
      <c r="H39" s="34"/>
      <c r="I39" s="34"/>
      <c r="J39" s="34"/>
      <c r="K39" s="34"/>
      <c r="L39" s="34"/>
      <c r="M39" s="34"/>
      <c r="N39" s="34"/>
      <c r="O39" s="34">
        <v>40</v>
      </c>
      <c r="P39" s="20">
        <f t="shared" si="0"/>
        <v>0</v>
      </c>
    </row>
    <row r="40" spans="1:17" s="33" customFormat="1" ht="12.75">
      <c r="A40" s="31" t="s">
        <v>367</v>
      </c>
      <c r="B40" s="32" t="s">
        <v>361</v>
      </c>
      <c r="C40" s="33" t="s">
        <v>29</v>
      </c>
      <c r="D40" s="33" t="s">
        <v>364</v>
      </c>
      <c r="E40" s="69" t="s">
        <v>363</v>
      </c>
      <c r="F40" s="34">
        <v>3850</v>
      </c>
      <c r="G40" s="34"/>
      <c r="H40" s="34"/>
      <c r="I40" s="34"/>
      <c r="J40" s="34"/>
      <c r="K40" s="34"/>
      <c r="L40" s="34"/>
      <c r="M40" s="34"/>
      <c r="N40" s="34"/>
      <c r="O40" s="34">
        <v>3850</v>
      </c>
      <c r="P40" s="20">
        <f t="shared" si="0"/>
        <v>0</v>
      </c>
      <c r="Q40" s="33" t="s">
        <v>397</v>
      </c>
    </row>
    <row r="41" spans="1:16" s="33" customFormat="1" ht="12.75">
      <c r="A41" s="31" t="s">
        <v>367</v>
      </c>
      <c r="B41" s="72">
        <v>551</v>
      </c>
      <c r="C41" s="33" t="s">
        <v>29</v>
      </c>
      <c r="D41" s="33" t="s">
        <v>217</v>
      </c>
      <c r="E41" s="33" t="s">
        <v>362</v>
      </c>
      <c r="F41" s="34">
        <v>404.1</v>
      </c>
      <c r="G41" s="33">
        <v>306.88</v>
      </c>
      <c r="H41" s="33">
        <v>97.22</v>
      </c>
      <c r="P41" s="20">
        <f>SUM(G42:O42)-F42</f>
        <v>0</v>
      </c>
    </row>
    <row r="42" spans="1:16" s="33" customFormat="1" ht="12.75">
      <c r="A42" s="31" t="s">
        <v>367</v>
      </c>
      <c r="B42" s="32" t="s">
        <v>359</v>
      </c>
      <c r="C42" s="33" t="s">
        <v>29</v>
      </c>
      <c r="D42" s="33" t="s">
        <v>95</v>
      </c>
      <c r="E42" s="69" t="s">
        <v>357</v>
      </c>
      <c r="F42" s="34">
        <v>78</v>
      </c>
      <c r="G42" s="34"/>
      <c r="H42" s="34"/>
      <c r="I42" s="34"/>
      <c r="J42" s="34"/>
      <c r="K42" s="34">
        <v>13</v>
      </c>
      <c r="L42" s="34"/>
      <c r="M42" s="34"/>
      <c r="N42" s="34"/>
      <c r="O42" s="34">
        <v>65</v>
      </c>
      <c r="P42" s="20">
        <f>SUM(G46:O46)-F46</f>
        <v>0</v>
      </c>
    </row>
    <row r="43" spans="1:16" s="33" customFormat="1" ht="12.75">
      <c r="A43" s="31" t="s">
        <v>367</v>
      </c>
      <c r="B43" s="32" t="s">
        <v>358</v>
      </c>
      <c r="C43" s="33" t="s">
        <v>29</v>
      </c>
      <c r="D43" s="33" t="s">
        <v>35</v>
      </c>
      <c r="E43" s="69" t="s">
        <v>36</v>
      </c>
      <c r="F43" s="34">
        <v>240</v>
      </c>
      <c r="G43" s="34"/>
      <c r="H43" s="34"/>
      <c r="I43" s="34"/>
      <c r="J43" s="34"/>
      <c r="K43" s="34">
        <v>40</v>
      </c>
      <c r="L43" s="34"/>
      <c r="M43" s="34"/>
      <c r="N43" s="34"/>
      <c r="O43" s="34">
        <v>200</v>
      </c>
      <c r="P43" s="20">
        <f>SUM(G47:O47)-F47</f>
        <v>0</v>
      </c>
    </row>
    <row r="44" spans="1:16" s="33" customFormat="1" ht="12.75">
      <c r="A44" s="31" t="s">
        <v>369</v>
      </c>
      <c r="B44" s="32" t="s">
        <v>370</v>
      </c>
      <c r="C44" s="33" t="s">
        <v>29</v>
      </c>
      <c r="D44" s="33" t="s">
        <v>393</v>
      </c>
      <c r="E44" s="69" t="s">
        <v>371</v>
      </c>
      <c r="F44" s="34">
        <v>5579.09</v>
      </c>
      <c r="G44" s="34"/>
      <c r="H44" s="34"/>
      <c r="I44" s="34"/>
      <c r="J44" s="34"/>
      <c r="K44" s="34">
        <v>929.85</v>
      </c>
      <c r="L44" s="34"/>
      <c r="M44" s="34"/>
      <c r="N44" s="34">
        <v>4649.24</v>
      </c>
      <c r="O44" s="34"/>
      <c r="P44" s="20">
        <v>0</v>
      </c>
    </row>
    <row r="45" s="33" customFormat="1" ht="12.75">
      <c r="P45" s="20">
        <v>0</v>
      </c>
    </row>
    <row r="46" spans="1:16" s="33" customFormat="1" ht="12.75">
      <c r="A46" s="31"/>
      <c r="B46" s="32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20">
        <f>SUM(G48:O48)-F48</f>
        <v>0</v>
      </c>
    </row>
    <row r="47" spans="1:16" s="23" customFormat="1" ht="12.75">
      <c r="A47" s="21"/>
      <c r="B47" s="22"/>
      <c r="E47" s="23" t="s">
        <v>39</v>
      </c>
      <c r="F47" s="29">
        <f aca="true" t="shared" si="2" ref="F47:O47">SUM(F37:F46)</f>
        <v>10191.19</v>
      </c>
      <c r="G47" s="29">
        <f t="shared" si="2"/>
        <v>306.88</v>
      </c>
      <c r="H47" s="29">
        <f t="shared" si="2"/>
        <v>97.22</v>
      </c>
      <c r="I47" s="29">
        <f t="shared" si="2"/>
        <v>0</v>
      </c>
      <c r="J47" s="29">
        <f t="shared" si="2"/>
        <v>0</v>
      </c>
      <c r="K47" s="29">
        <f t="shared" si="2"/>
        <v>982.85</v>
      </c>
      <c r="L47" s="29">
        <f t="shared" si="2"/>
        <v>0</v>
      </c>
      <c r="M47" s="29">
        <f t="shared" si="2"/>
        <v>0</v>
      </c>
      <c r="N47" s="29">
        <f>SUM(N37:N46)</f>
        <v>4649.24</v>
      </c>
      <c r="O47" s="29">
        <f t="shared" si="2"/>
        <v>4155</v>
      </c>
      <c r="P47" s="20">
        <f t="shared" si="0"/>
        <v>0</v>
      </c>
    </row>
    <row r="48" spans="1:16" ht="12.75">
      <c r="A48" s="21" t="s">
        <v>45</v>
      </c>
      <c r="P48" s="20"/>
    </row>
    <row r="49" spans="1:16" ht="12.75">
      <c r="A49" s="21"/>
      <c r="P49" s="20">
        <f t="shared" si="0"/>
        <v>0</v>
      </c>
    </row>
    <row r="50" spans="1:16" ht="12.75">
      <c r="A50" s="31" t="s">
        <v>367</v>
      </c>
      <c r="B50" s="32" t="s">
        <v>373</v>
      </c>
      <c r="C50" s="33" t="s">
        <v>29</v>
      </c>
      <c r="D50" s="33" t="s">
        <v>395</v>
      </c>
      <c r="E50" s="69" t="s">
        <v>374</v>
      </c>
      <c r="F50" s="34">
        <v>93.5</v>
      </c>
      <c r="G50" s="34"/>
      <c r="H50" s="34"/>
      <c r="I50" s="34"/>
      <c r="J50" s="34"/>
      <c r="K50" s="34"/>
      <c r="L50" s="34"/>
      <c r="M50" s="34"/>
      <c r="N50" s="34">
        <v>93.5</v>
      </c>
      <c r="O50" s="34"/>
      <c r="P50" s="20">
        <f t="shared" si="0"/>
        <v>0</v>
      </c>
    </row>
    <row r="51" spans="1:16" ht="12.75">
      <c r="A51" s="31" t="s">
        <v>376</v>
      </c>
      <c r="B51" s="32" t="s">
        <v>375</v>
      </c>
      <c r="C51" s="33" t="s">
        <v>29</v>
      </c>
      <c r="D51" s="33" t="s">
        <v>168</v>
      </c>
      <c r="E51" s="33" t="s">
        <v>343</v>
      </c>
      <c r="F51" s="10">
        <v>445.75</v>
      </c>
      <c r="G51" s="10">
        <v>322.94</v>
      </c>
      <c r="H51" s="10">
        <v>122.81</v>
      </c>
      <c r="P51" s="20">
        <f t="shared" si="0"/>
        <v>0</v>
      </c>
    </row>
    <row r="52" spans="1:16" ht="12.75">
      <c r="A52" s="31" t="s">
        <v>376</v>
      </c>
      <c r="B52" s="32" t="s">
        <v>377</v>
      </c>
      <c r="C52" s="75" t="s">
        <v>420</v>
      </c>
      <c r="D52" s="75" t="s">
        <v>378</v>
      </c>
      <c r="E52" s="75" t="s">
        <v>379</v>
      </c>
      <c r="F52" s="76">
        <v>204</v>
      </c>
      <c r="O52" s="10">
        <v>204</v>
      </c>
      <c r="P52" s="20">
        <f t="shared" si="0"/>
        <v>0</v>
      </c>
    </row>
    <row r="53" spans="1:16" ht="12.75">
      <c r="A53" s="31" t="s">
        <v>376</v>
      </c>
      <c r="B53" s="32" t="s">
        <v>380</v>
      </c>
      <c r="C53" s="33" t="s">
        <v>29</v>
      </c>
      <c r="D53" s="33" t="s">
        <v>382</v>
      </c>
      <c r="E53" s="33" t="s">
        <v>383</v>
      </c>
      <c r="F53" s="10">
        <v>425</v>
      </c>
      <c r="O53" s="10">
        <v>425</v>
      </c>
      <c r="P53" s="20">
        <f t="shared" si="0"/>
        <v>0</v>
      </c>
    </row>
    <row r="54" spans="1:16" ht="12.75">
      <c r="A54" s="31" t="s">
        <v>384</v>
      </c>
      <c r="B54" s="32" t="s">
        <v>381</v>
      </c>
      <c r="C54" s="33" t="s">
        <v>29</v>
      </c>
      <c r="D54" s="33" t="s">
        <v>275</v>
      </c>
      <c r="E54" s="33" t="s">
        <v>385</v>
      </c>
      <c r="F54" s="10">
        <v>130</v>
      </c>
      <c r="O54" s="10">
        <v>130</v>
      </c>
      <c r="P54" s="20">
        <f t="shared" si="0"/>
        <v>0</v>
      </c>
    </row>
    <row r="55" spans="1:16" ht="12.75">
      <c r="A55" s="31" t="s">
        <v>272</v>
      </c>
      <c r="B55" s="32" t="s">
        <v>403</v>
      </c>
      <c r="C55" s="33" t="s">
        <v>29</v>
      </c>
      <c r="D55" s="33" t="s">
        <v>404</v>
      </c>
      <c r="E55" s="33" t="s">
        <v>405</v>
      </c>
      <c r="F55" s="10">
        <v>200</v>
      </c>
      <c r="O55" s="10">
        <v>200</v>
      </c>
      <c r="P55" s="20">
        <f t="shared" si="0"/>
        <v>0</v>
      </c>
    </row>
    <row r="56" ht="12.75">
      <c r="P56" s="20"/>
    </row>
    <row r="57" spans="2:16" s="23" customFormat="1" ht="12.75">
      <c r="B57" s="22"/>
      <c r="E57" s="23" t="s">
        <v>39</v>
      </c>
      <c r="F57" s="29">
        <f>SUM(F48:F55)</f>
        <v>1498.25</v>
      </c>
      <c r="G57" s="29">
        <f>SUM(G48:G52)</f>
        <v>322.94</v>
      </c>
      <c r="H57" s="29">
        <f>SUM(H48:H52)</f>
        <v>122.81</v>
      </c>
      <c r="I57" s="29">
        <f>SUM(I48:I52)</f>
        <v>0</v>
      </c>
      <c r="J57" s="29">
        <f>SUM(J48:J52)</f>
        <v>0</v>
      </c>
      <c r="K57" s="29">
        <f>SUM(K48:K52)</f>
        <v>0</v>
      </c>
      <c r="L57" s="29"/>
      <c r="M57" s="29"/>
      <c r="N57" s="29">
        <f>SUM(N48:N55)</f>
        <v>93.5</v>
      </c>
      <c r="O57" s="29">
        <f>SUM(O48:O55)</f>
        <v>959</v>
      </c>
      <c r="P57" s="20">
        <f>SUM(G59:O59)-F59</f>
        <v>0</v>
      </c>
    </row>
    <row r="58" spans="1:16" s="33" customFormat="1" ht="12.75">
      <c r="A58" s="21" t="s">
        <v>46</v>
      </c>
      <c r="B58" s="32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20">
        <f t="shared" si="0"/>
        <v>0</v>
      </c>
    </row>
    <row r="59" spans="1:16" s="33" customFormat="1" ht="12.75">
      <c r="A59" s="31"/>
      <c r="B59" s="32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20">
        <f t="shared" si="0"/>
        <v>0</v>
      </c>
    </row>
    <row r="60" spans="1:16" s="33" customFormat="1" ht="12.75">
      <c r="A60" s="31" t="s">
        <v>272</v>
      </c>
      <c r="B60" s="32" t="s">
        <v>388</v>
      </c>
      <c r="C60" s="33" t="s">
        <v>29</v>
      </c>
      <c r="D60" s="33" t="s">
        <v>168</v>
      </c>
      <c r="E60" s="33" t="s">
        <v>343</v>
      </c>
      <c r="F60" s="34">
        <v>417.83</v>
      </c>
      <c r="G60" s="34">
        <v>320.24</v>
      </c>
      <c r="H60" s="34">
        <v>97.59</v>
      </c>
      <c r="I60" s="34"/>
      <c r="J60" s="34"/>
      <c r="K60" s="34"/>
      <c r="L60" s="34"/>
      <c r="M60" s="34"/>
      <c r="N60" s="34"/>
      <c r="O60" s="34"/>
      <c r="P60" s="20">
        <f t="shared" si="0"/>
        <v>0</v>
      </c>
    </row>
    <row r="61" spans="1:16" s="33" customFormat="1" ht="12.75">
      <c r="A61" s="31" t="s">
        <v>272</v>
      </c>
      <c r="B61" s="32" t="s">
        <v>389</v>
      </c>
      <c r="C61" s="33" t="s">
        <v>29</v>
      </c>
      <c r="D61" s="33" t="s">
        <v>393</v>
      </c>
      <c r="E61" s="33" t="s">
        <v>390</v>
      </c>
      <c r="F61" s="34">
        <v>8277.85</v>
      </c>
      <c r="G61" s="34"/>
      <c r="H61" s="34"/>
      <c r="I61" s="34"/>
      <c r="J61" s="34"/>
      <c r="K61" s="34">
        <v>1379.64</v>
      </c>
      <c r="L61" s="34"/>
      <c r="M61" s="34"/>
      <c r="N61" s="34">
        <v>6898.21</v>
      </c>
      <c r="O61" s="34"/>
      <c r="P61" s="20">
        <f t="shared" si="0"/>
        <v>0</v>
      </c>
    </row>
    <row r="62" spans="1:16" s="33" customFormat="1" ht="12.75">
      <c r="A62" s="31" t="s">
        <v>272</v>
      </c>
      <c r="B62" s="32" t="s">
        <v>391</v>
      </c>
      <c r="C62" s="33" t="s">
        <v>29</v>
      </c>
      <c r="D62" s="33" t="s">
        <v>394</v>
      </c>
      <c r="E62" s="33" t="s">
        <v>392</v>
      </c>
      <c r="F62" s="34">
        <v>28.87</v>
      </c>
      <c r="G62" s="34"/>
      <c r="H62" s="34"/>
      <c r="I62" s="34"/>
      <c r="J62" s="34"/>
      <c r="K62" s="34"/>
      <c r="L62" s="34"/>
      <c r="M62" s="34"/>
      <c r="N62" s="34">
        <v>28.87</v>
      </c>
      <c r="O62" s="34"/>
      <c r="P62" s="20">
        <f t="shared" si="0"/>
        <v>0</v>
      </c>
    </row>
    <row r="63" spans="1:16" s="33" customFormat="1" ht="12.75">
      <c r="A63" s="31" t="s">
        <v>272</v>
      </c>
      <c r="B63" s="32" t="s">
        <v>398</v>
      </c>
      <c r="C63" s="33" t="s">
        <v>29</v>
      </c>
      <c r="D63" s="33" t="s">
        <v>264</v>
      </c>
      <c r="E63" s="33" t="s">
        <v>399</v>
      </c>
      <c r="F63" s="34">
        <v>50.5</v>
      </c>
      <c r="G63" s="34"/>
      <c r="H63" s="34"/>
      <c r="I63" s="34">
        <v>50.5</v>
      </c>
      <c r="J63" s="34"/>
      <c r="K63" s="34"/>
      <c r="L63" s="34"/>
      <c r="M63" s="34"/>
      <c r="N63" s="34"/>
      <c r="O63" s="34"/>
      <c r="P63" s="20">
        <f t="shared" si="0"/>
        <v>0</v>
      </c>
    </row>
    <row r="64" spans="1:16" s="33" customFormat="1" ht="12.75">
      <c r="A64" s="31"/>
      <c r="B64" s="32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20"/>
    </row>
    <row r="65" spans="2:16" s="23" customFormat="1" ht="12.75">
      <c r="B65" s="22"/>
      <c r="E65" s="23" t="s">
        <v>39</v>
      </c>
      <c r="F65" s="29">
        <f>SUM(F58:F63)</f>
        <v>8775.050000000001</v>
      </c>
      <c r="G65" s="29">
        <f aca="true" t="shared" si="3" ref="G65:O65">SUM(G58:G62)</f>
        <v>320.24</v>
      </c>
      <c r="H65" s="29">
        <f t="shared" si="3"/>
        <v>97.59</v>
      </c>
      <c r="I65" s="29">
        <f>SUM(I58:I64)</f>
        <v>50.5</v>
      </c>
      <c r="J65" s="29">
        <f t="shared" si="3"/>
        <v>0</v>
      </c>
      <c r="K65" s="29">
        <f t="shared" si="3"/>
        <v>1379.64</v>
      </c>
      <c r="L65" s="29"/>
      <c r="M65" s="29"/>
      <c r="N65" s="29">
        <f>SUM(N58:N62)</f>
        <v>6927.08</v>
      </c>
      <c r="O65" s="29">
        <f t="shared" si="3"/>
        <v>0</v>
      </c>
      <c r="P65" s="20">
        <f t="shared" si="0"/>
        <v>0</v>
      </c>
    </row>
    <row r="66" spans="1:16" s="33" customFormat="1" ht="12.75">
      <c r="A66" s="21" t="s">
        <v>47</v>
      </c>
      <c r="B66" s="32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20">
        <f t="shared" si="0"/>
        <v>0</v>
      </c>
    </row>
    <row r="67" spans="1:16" s="33" customFormat="1" ht="12.75">
      <c r="A67" s="31"/>
      <c r="B67" s="32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20">
        <f t="shared" si="0"/>
        <v>0</v>
      </c>
    </row>
    <row r="68" spans="1:16" s="33" customFormat="1" ht="12.75">
      <c r="A68" s="31" t="s">
        <v>408</v>
      </c>
      <c r="B68" s="32" t="s">
        <v>406</v>
      </c>
      <c r="C68" s="33" t="s">
        <v>29</v>
      </c>
      <c r="D68" s="33" t="s">
        <v>409</v>
      </c>
      <c r="E68" s="33" t="s">
        <v>15</v>
      </c>
      <c r="F68" s="34">
        <v>66</v>
      </c>
      <c r="G68" s="34"/>
      <c r="H68" s="34"/>
      <c r="I68" s="34">
        <v>55</v>
      </c>
      <c r="J68" s="34"/>
      <c r="K68" s="34">
        <v>11</v>
      </c>
      <c r="L68" s="34"/>
      <c r="M68" s="34"/>
      <c r="N68" s="34"/>
      <c r="O68" s="34"/>
      <c r="P68" s="20">
        <f t="shared" si="0"/>
        <v>0</v>
      </c>
    </row>
    <row r="69" spans="1:16" s="33" customFormat="1" ht="12.75">
      <c r="A69" s="31" t="s">
        <v>408</v>
      </c>
      <c r="B69" s="32" t="s">
        <v>407</v>
      </c>
      <c r="C69" s="33" t="s">
        <v>29</v>
      </c>
      <c r="D69" s="33" t="s">
        <v>168</v>
      </c>
      <c r="E69" s="33" t="s">
        <v>343</v>
      </c>
      <c r="F69" s="34">
        <v>452.7</v>
      </c>
      <c r="G69" s="34">
        <v>320.24</v>
      </c>
      <c r="H69" s="34">
        <v>132.46</v>
      </c>
      <c r="I69" s="34"/>
      <c r="J69" s="34"/>
      <c r="K69" s="34"/>
      <c r="L69" s="34"/>
      <c r="M69" s="34"/>
      <c r="N69" s="34"/>
      <c r="O69" s="34"/>
      <c r="P69" s="20">
        <f t="shared" si="0"/>
        <v>0</v>
      </c>
    </row>
    <row r="70" spans="1:16" s="33" customFormat="1" ht="19.5" customHeight="1">
      <c r="A70" s="31" t="s">
        <v>408</v>
      </c>
      <c r="B70" s="32" t="s">
        <v>413</v>
      </c>
      <c r="D70" s="33" t="s">
        <v>414</v>
      </c>
      <c r="E70" s="33" t="s">
        <v>8</v>
      </c>
      <c r="F70" s="34">
        <v>159</v>
      </c>
      <c r="G70" s="34"/>
      <c r="H70" s="34"/>
      <c r="I70" s="34"/>
      <c r="J70" s="34">
        <v>159</v>
      </c>
      <c r="K70" s="34"/>
      <c r="L70" s="34"/>
      <c r="M70" s="34"/>
      <c r="N70" s="34"/>
      <c r="O70" s="34"/>
      <c r="P70" s="20">
        <f t="shared" si="0"/>
        <v>0</v>
      </c>
    </row>
    <row r="71" spans="1:16" s="33" customFormat="1" ht="12.75">
      <c r="A71" s="31" t="s">
        <v>408</v>
      </c>
      <c r="B71" s="32" t="s">
        <v>415</v>
      </c>
      <c r="C71" s="33" t="s">
        <v>29</v>
      </c>
      <c r="D71" s="33" t="s">
        <v>264</v>
      </c>
      <c r="E71" s="33" t="s">
        <v>416</v>
      </c>
      <c r="F71" s="34">
        <v>23.75</v>
      </c>
      <c r="G71" s="34"/>
      <c r="H71" s="34"/>
      <c r="I71" s="34"/>
      <c r="J71" s="34"/>
      <c r="K71" s="34"/>
      <c r="L71" s="34"/>
      <c r="M71" s="34"/>
      <c r="N71" s="34"/>
      <c r="O71" s="34">
        <v>23.75</v>
      </c>
      <c r="P71" s="20">
        <f t="shared" si="0"/>
        <v>0</v>
      </c>
    </row>
    <row r="72" spans="1:16" s="33" customFormat="1" ht="12.75">
      <c r="A72" s="31"/>
      <c r="B72" s="32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20">
        <f t="shared" si="0"/>
        <v>0</v>
      </c>
    </row>
    <row r="73" spans="1:16" s="33" customFormat="1" ht="12.75">
      <c r="A73" s="31"/>
      <c r="B73" s="32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20">
        <f t="shared" si="0"/>
        <v>0</v>
      </c>
    </row>
    <row r="74" spans="2:16" s="23" customFormat="1" ht="12.75">
      <c r="B74" s="22"/>
      <c r="E74" s="23" t="s">
        <v>39</v>
      </c>
      <c r="F74" s="29">
        <f>SUM(F67:F73)</f>
        <v>701.45</v>
      </c>
      <c r="G74" s="29">
        <f aca="true" t="shared" si="4" ref="G74:O74">SUM(G67:G73)</f>
        <v>320.24</v>
      </c>
      <c r="H74" s="29">
        <f t="shared" si="4"/>
        <v>132.46</v>
      </c>
      <c r="I74" s="29">
        <f t="shared" si="4"/>
        <v>55</v>
      </c>
      <c r="J74" s="29">
        <f t="shared" si="4"/>
        <v>159</v>
      </c>
      <c r="K74" s="29">
        <f t="shared" si="4"/>
        <v>11</v>
      </c>
      <c r="L74" s="29">
        <f t="shared" si="4"/>
        <v>0</v>
      </c>
      <c r="M74" s="29">
        <f t="shared" si="4"/>
        <v>0</v>
      </c>
      <c r="N74" s="29">
        <f>SUM(N67:N73)</f>
        <v>0</v>
      </c>
      <c r="O74" s="29">
        <f t="shared" si="4"/>
        <v>23.75</v>
      </c>
      <c r="P74" s="20">
        <f t="shared" si="0"/>
        <v>0</v>
      </c>
    </row>
    <row r="75" spans="1:16" s="33" customFormat="1" ht="12.75">
      <c r="A75" s="31"/>
      <c r="B75" s="32"/>
      <c r="G75" s="34"/>
      <c r="H75" s="34"/>
      <c r="I75" s="34"/>
      <c r="J75" s="34"/>
      <c r="K75" s="34"/>
      <c r="L75" s="34"/>
      <c r="M75" s="34"/>
      <c r="N75" s="34"/>
      <c r="O75" s="34"/>
      <c r="P75" s="20">
        <f t="shared" si="0"/>
        <v>0</v>
      </c>
    </row>
    <row r="76" spans="1:17" s="23" customFormat="1" ht="12.75">
      <c r="A76" s="21" t="s">
        <v>27</v>
      </c>
      <c r="B76" s="22"/>
      <c r="D76" s="27"/>
      <c r="F76" s="29">
        <f>SUM(F4:F75)/2</f>
        <v>24707.57</v>
      </c>
      <c r="G76" s="29">
        <f>SUM(G4:G75)/2</f>
        <v>1894.1799999999998</v>
      </c>
      <c r="H76" s="29">
        <f aca="true" t="shared" si="5" ref="H76:O76">SUM(H4:H75)/2</f>
        <v>902.9599999999999</v>
      </c>
      <c r="I76" s="29">
        <f t="shared" si="5"/>
        <v>277.06</v>
      </c>
      <c r="J76" s="29">
        <f>SUM(J4:J75)/2</f>
        <v>1659</v>
      </c>
      <c r="K76" s="29">
        <f>SUM(K4:K75)/2</f>
        <v>2532.8</v>
      </c>
      <c r="L76" s="29">
        <f t="shared" si="5"/>
        <v>0</v>
      </c>
      <c r="M76" s="29">
        <f t="shared" si="5"/>
        <v>507</v>
      </c>
      <c r="N76" s="29">
        <f>SUM(N4:N75)/2</f>
        <v>11669.82</v>
      </c>
      <c r="O76" s="29">
        <f t="shared" si="5"/>
        <v>5264.75</v>
      </c>
      <c r="P76" s="20">
        <f t="shared" si="0"/>
        <v>0</v>
      </c>
      <c r="Q76" s="29"/>
    </row>
    <row r="77" spans="6:16" ht="12.75">
      <c r="F77" s="10">
        <f>SUM(G76:O76)</f>
        <v>24707.57</v>
      </c>
      <c r="G77" s="10" t="s">
        <v>29</v>
      </c>
      <c r="H77" s="10" t="s">
        <v>29</v>
      </c>
      <c r="J77" s="10" t="s">
        <v>29</v>
      </c>
      <c r="N77" s="10" t="s">
        <v>29</v>
      </c>
      <c r="O77" s="10" t="s">
        <v>29</v>
      </c>
      <c r="P77" s="26">
        <f t="shared" si="0"/>
        <v>-24707.57</v>
      </c>
    </row>
    <row r="78" spans="6:16" ht="12.75">
      <c r="F78" s="10">
        <f>F76-F77</f>
        <v>0</v>
      </c>
      <c r="P78" s="26">
        <f>SUM(G78:O78)-F78</f>
        <v>0</v>
      </c>
    </row>
    <row r="79" ht="12.75">
      <c r="D79" s="28"/>
    </row>
    <row r="80" spans="1:16" s="28" customFormat="1" ht="12.75">
      <c r="A80" s="24"/>
      <c r="B80" s="25"/>
      <c r="D80" s="26"/>
      <c r="F80" s="30"/>
      <c r="G80" s="30"/>
      <c r="H80" s="30"/>
      <c r="I80" s="30"/>
      <c r="J80" s="30"/>
      <c r="K80" s="30"/>
      <c r="L80" s="66"/>
      <c r="M80" s="30"/>
      <c r="N80" s="30"/>
      <c r="O80" s="30"/>
      <c r="P80" s="29"/>
    </row>
    <row r="86" ht="19.5" customHeight="1">
      <c r="J86" s="29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7109375" style="43" customWidth="1"/>
    <col min="2" max="2" width="14.7109375" style="43" customWidth="1"/>
    <col min="3" max="3" width="11.00390625" style="57" customWidth="1"/>
    <col min="4" max="4" width="8.140625" style="43" customWidth="1"/>
    <col min="5" max="5" width="20.8515625" style="43" customWidth="1"/>
    <col min="6" max="12" width="9.140625" style="44" customWidth="1"/>
    <col min="13" max="13" width="12.140625" style="44" customWidth="1"/>
    <col min="14" max="16384" width="9.140625" style="58" customWidth="1"/>
  </cols>
  <sheetData>
    <row r="1" spans="1:13" s="48" customFormat="1" ht="24" customHeight="1">
      <c r="A1" s="36" t="s">
        <v>198</v>
      </c>
      <c r="B1" s="16"/>
      <c r="C1" s="47"/>
      <c r="D1" s="16"/>
      <c r="E1" s="16"/>
      <c r="F1" s="37"/>
      <c r="G1" s="37"/>
      <c r="H1" s="37"/>
      <c r="I1" s="37"/>
      <c r="J1" s="37"/>
      <c r="K1" s="37"/>
      <c r="L1" s="37"/>
      <c r="M1" s="37"/>
    </row>
    <row r="2" spans="1:13" s="38" customFormat="1" ht="12.75">
      <c r="A2" s="38" t="s">
        <v>0</v>
      </c>
      <c r="B2" s="38" t="s">
        <v>17</v>
      </c>
      <c r="C2" s="49" t="s">
        <v>187</v>
      </c>
      <c r="E2" s="38" t="s">
        <v>18</v>
      </c>
      <c r="F2" s="38" t="s">
        <v>31</v>
      </c>
      <c r="G2" s="38" t="s">
        <v>4</v>
      </c>
      <c r="H2" s="38" t="s">
        <v>32</v>
      </c>
      <c r="I2" s="38" t="s">
        <v>1</v>
      </c>
      <c r="J2" s="38" t="s">
        <v>13</v>
      </c>
      <c r="K2" s="38" t="s">
        <v>30</v>
      </c>
      <c r="L2" s="38" t="s">
        <v>23</v>
      </c>
      <c r="M2" s="38" t="s">
        <v>2</v>
      </c>
    </row>
    <row r="3" spans="1:13" s="51" customFormat="1" ht="12.75">
      <c r="A3" s="33"/>
      <c r="B3" s="33"/>
      <c r="C3" s="50"/>
      <c r="D3" s="33"/>
      <c r="E3" s="33"/>
      <c r="F3" s="39"/>
      <c r="G3" s="39"/>
      <c r="H3" s="39"/>
      <c r="I3" s="39"/>
      <c r="J3" s="39"/>
      <c r="K3" s="39"/>
      <c r="L3" s="39"/>
      <c r="M3" s="39"/>
    </row>
    <row r="4" spans="1:13" s="51" customFormat="1" ht="12.75">
      <c r="A4" s="33" t="s">
        <v>144</v>
      </c>
      <c r="B4" s="52" t="s">
        <v>145</v>
      </c>
      <c r="C4" s="53">
        <v>168</v>
      </c>
      <c r="D4" s="33" t="s">
        <v>29</v>
      </c>
      <c r="E4" s="33" t="s">
        <v>146</v>
      </c>
      <c r="F4" s="39">
        <v>10</v>
      </c>
      <c r="G4" s="39"/>
      <c r="H4" s="39"/>
      <c r="I4" s="39">
        <v>10</v>
      </c>
      <c r="J4" s="39"/>
      <c r="K4" s="39"/>
      <c r="L4" s="39"/>
      <c r="M4" s="39"/>
    </row>
    <row r="5" spans="1:13" s="51" customFormat="1" ht="12.75">
      <c r="A5" s="33" t="s">
        <v>189</v>
      </c>
      <c r="B5" s="33" t="s">
        <v>3</v>
      </c>
      <c r="C5" s="50"/>
      <c r="D5" s="33" t="s">
        <v>29</v>
      </c>
      <c r="E5" s="33" t="s">
        <v>4</v>
      </c>
      <c r="F5" s="39">
        <v>3587.5</v>
      </c>
      <c r="G5" s="39">
        <v>3587.5</v>
      </c>
      <c r="H5" s="39"/>
      <c r="I5" s="39"/>
      <c r="J5" s="39"/>
      <c r="K5" s="39"/>
      <c r="L5" s="39"/>
      <c r="M5" s="39"/>
    </row>
    <row r="6" spans="1:13" s="54" customFormat="1" ht="12.75">
      <c r="A6" s="40" t="s">
        <v>188</v>
      </c>
      <c r="B6" s="40" t="s">
        <v>71</v>
      </c>
      <c r="C6" s="50">
        <v>169</v>
      </c>
      <c r="D6" s="40" t="s">
        <v>29</v>
      </c>
      <c r="E6" s="40" t="s">
        <v>190</v>
      </c>
      <c r="F6" s="39">
        <v>600</v>
      </c>
      <c r="G6" s="39"/>
      <c r="H6" s="39"/>
      <c r="I6" s="39"/>
      <c r="J6" s="39">
        <v>600</v>
      </c>
      <c r="K6" s="39"/>
      <c r="L6" s="39"/>
      <c r="M6" s="39"/>
    </row>
    <row r="7" spans="1:13" s="54" customFormat="1" ht="12.75">
      <c r="A7" s="40" t="s">
        <v>188</v>
      </c>
      <c r="B7" s="40" t="s">
        <v>71</v>
      </c>
      <c r="C7" s="50">
        <v>169</v>
      </c>
      <c r="D7" s="40" t="s">
        <v>29</v>
      </c>
      <c r="E7" s="40" t="s">
        <v>190</v>
      </c>
      <c r="F7" s="39">
        <v>600</v>
      </c>
      <c r="G7" s="39"/>
      <c r="H7" s="39"/>
      <c r="I7" s="39"/>
      <c r="J7" s="39">
        <v>600</v>
      </c>
      <c r="K7" s="39"/>
      <c r="L7" s="39"/>
      <c r="M7" s="39"/>
    </row>
    <row r="8" spans="1:13" s="51" customFormat="1" ht="12.75">
      <c r="A8" s="33" t="s">
        <v>194</v>
      </c>
      <c r="B8" s="33" t="s">
        <v>195</v>
      </c>
      <c r="C8" s="50"/>
      <c r="D8" s="33" t="s">
        <v>29</v>
      </c>
      <c r="E8" s="33" t="s">
        <v>193</v>
      </c>
      <c r="F8" s="39">
        <v>640</v>
      </c>
      <c r="G8" s="39"/>
      <c r="H8" s="39"/>
      <c r="I8" s="39"/>
      <c r="J8" s="39"/>
      <c r="K8" s="39"/>
      <c r="L8" s="39"/>
      <c r="M8" s="39">
        <v>640</v>
      </c>
    </row>
    <row r="9" spans="1:13" s="51" customFormat="1" ht="12.75">
      <c r="A9" s="33" t="s">
        <v>194</v>
      </c>
      <c r="B9" s="33" t="s">
        <v>71</v>
      </c>
      <c r="C9" s="50"/>
      <c r="D9" s="33" t="s">
        <v>29</v>
      </c>
      <c r="E9" s="33" t="s">
        <v>196</v>
      </c>
      <c r="F9" s="39">
        <v>420</v>
      </c>
      <c r="G9" s="39"/>
      <c r="H9" s="39"/>
      <c r="I9" s="39"/>
      <c r="J9" s="39"/>
      <c r="K9" s="39"/>
      <c r="L9" s="39"/>
      <c r="M9" s="39">
        <v>420</v>
      </c>
    </row>
    <row r="10" spans="1:13" s="54" customFormat="1" ht="12.75">
      <c r="A10" s="40" t="s">
        <v>191</v>
      </c>
      <c r="B10" s="40" t="s">
        <v>37</v>
      </c>
      <c r="C10" s="50"/>
      <c r="D10" s="40" t="s">
        <v>29</v>
      </c>
      <c r="E10" s="40" t="s">
        <v>192</v>
      </c>
      <c r="F10" s="39">
        <v>123.84</v>
      </c>
      <c r="G10" s="39"/>
      <c r="H10" s="39"/>
      <c r="I10" s="39"/>
      <c r="J10" s="39"/>
      <c r="K10" s="39"/>
      <c r="L10" s="39">
        <v>123.84</v>
      </c>
      <c r="M10" s="39"/>
    </row>
    <row r="11" spans="1:13" s="54" customFormat="1" ht="12.75">
      <c r="A11" s="40" t="s">
        <v>199</v>
      </c>
      <c r="B11" s="40" t="s">
        <v>202</v>
      </c>
      <c r="C11" s="50"/>
      <c r="D11" s="40" t="s">
        <v>29</v>
      </c>
      <c r="E11" s="40" t="s">
        <v>288</v>
      </c>
      <c r="F11" s="39">
        <v>0.86</v>
      </c>
      <c r="G11" s="39"/>
      <c r="H11" s="39">
        <v>0.86</v>
      </c>
      <c r="I11" s="39"/>
      <c r="J11" s="39"/>
      <c r="K11" s="39"/>
      <c r="L11" s="39"/>
      <c r="M11" s="39"/>
    </row>
    <row r="12" spans="1:13" s="54" customFormat="1" ht="12.75">
      <c r="A12" s="40" t="s">
        <v>200</v>
      </c>
      <c r="B12" s="60" t="s">
        <v>202</v>
      </c>
      <c r="C12" s="50"/>
      <c r="D12" s="40" t="s">
        <v>29</v>
      </c>
      <c r="E12" s="40" t="s">
        <v>5</v>
      </c>
      <c r="F12" s="39">
        <v>0.07</v>
      </c>
      <c r="G12" s="39"/>
      <c r="H12" s="39">
        <v>0.07</v>
      </c>
      <c r="I12" s="39"/>
      <c r="J12" s="39"/>
      <c r="K12" s="39"/>
      <c r="L12" s="39"/>
      <c r="M12" s="39"/>
    </row>
    <row r="13" spans="1:13" s="54" customFormat="1" ht="12.75">
      <c r="A13" s="40" t="s">
        <v>201</v>
      </c>
      <c r="B13" s="60" t="s">
        <v>9</v>
      </c>
      <c r="C13" s="50">
        <v>201</v>
      </c>
      <c r="D13" s="40" t="s">
        <v>29</v>
      </c>
      <c r="E13" s="40" t="s">
        <v>3</v>
      </c>
      <c r="F13" s="39">
        <v>489.6</v>
      </c>
      <c r="G13" s="39"/>
      <c r="H13" s="39"/>
      <c r="I13" s="39"/>
      <c r="J13" s="39"/>
      <c r="K13" s="39">
        <v>489.6</v>
      </c>
      <c r="L13" s="39"/>
      <c r="M13" s="39"/>
    </row>
    <row r="14" spans="1:13" s="54" customFormat="1" ht="12.75">
      <c r="A14" s="40" t="s">
        <v>289</v>
      </c>
      <c r="B14" s="60" t="s">
        <v>3</v>
      </c>
      <c r="C14" s="50"/>
      <c r="D14" s="40" t="s">
        <v>29</v>
      </c>
      <c r="E14" s="40" t="s">
        <v>290</v>
      </c>
      <c r="F14" s="39">
        <v>150.07</v>
      </c>
      <c r="G14" s="39"/>
      <c r="H14" s="39"/>
      <c r="I14" s="39"/>
      <c r="J14" s="39"/>
      <c r="K14" s="39"/>
      <c r="L14" s="39"/>
      <c r="M14" s="39">
        <v>150.07</v>
      </c>
    </row>
    <row r="15" spans="1:13" s="54" customFormat="1" ht="12.75">
      <c r="A15" s="40" t="s">
        <v>245</v>
      </c>
      <c r="B15" s="40" t="s">
        <v>246</v>
      </c>
      <c r="C15" s="50">
        <v>196</v>
      </c>
      <c r="D15" s="40" t="s">
        <v>29</v>
      </c>
      <c r="E15" s="40"/>
      <c r="F15" s="39">
        <v>4275</v>
      </c>
      <c r="G15" s="39"/>
      <c r="H15" s="39"/>
      <c r="I15" s="39"/>
      <c r="J15" s="39"/>
      <c r="K15" s="39"/>
      <c r="L15" s="39"/>
      <c r="M15" s="39">
        <v>4275</v>
      </c>
    </row>
    <row r="16" spans="1:13" s="54" customFormat="1" ht="12.75">
      <c r="A16" s="40" t="s">
        <v>281</v>
      </c>
      <c r="B16" s="40" t="s">
        <v>202</v>
      </c>
      <c r="C16" s="50"/>
      <c r="D16" s="40" t="s">
        <v>29</v>
      </c>
      <c r="E16" s="40" t="s">
        <v>288</v>
      </c>
      <c r="F16" s="39">
        <v>1.27</v>
      </c>
      <c r="G16" s="39"/>
      <c r="H16" s="39">
        <v>1.27</v>
      </c>
      <c r="I16" s="39"/>
      <c r="J16" s="39"/>
      <c r="K16" s="39"/>
      <c r="L16" s="39"/>
      <c r="M16" s="39"/>
    </row>
    <row r="17" spans="1:13" s="54" customFormat="1" ht="12.75">
      <c r="A17" s="40" t="s">
        <v>281</v>
      </c>
      <c r="B17" s="40" t="s">
        <v>3</v>
      </c>
      <c r="C17" s="50"/>
      <c r="D17" s="40" t="s">
        <v>29</v>
      </c>
      <c r="E17" s="40" t="s">
        <v>4</v>
      </c>
      <c r="F17" s="39">
        <v>3587.5</v>
      </c>
      <c r="G17" s="39">
        <v>3587.5</v>
      </c>
      <c r="H17" s="39"/>
      <c r="I17" s="39"/>
      <c r="J17" s="39"/>
      <c r="K17" s="39"/>
      <c r="L17" s="39"/>
      <c r="M17" s="39"/>
    </row>
    <row r="18" spans="1:13" s="54" customFormat="1" ht="12.75">
      <c r="A18" s="40" t="s">
        <v>281</v>
      </c>
      <c r="B18" s="40" t="s">
        <v>3</v>
      </c>
      <c r="C18" s="50"/>
      <c r="D18" s="40" t="s">
        <v>29</v>
      </c>
      <c r="E18" s="40" t="s">
        <v>283</v>
      </c>
      <c r="F18" s="39">
        <f>4327.72-3587.5</f>
        <v>740.2200000000003</v>
      </c>
      <c r="G18" s="39"/>
      <c r="H18" s="39"/>
      <c r="I18" s="39"/>
      <c r="J18" s="39"/>
      <c r="K18" s="39"/>
      <c r="L18" s="39"/>
      <c r="M18" s="39">
        <v>740.22</v>
      </c>
    </row>
    <row r="19" spans="1:13" s="54" customFormat="1" ht="12.75">
      <c r="A19" s="40" t="s">
        <v>287</v>
      </c>
      <c r="B19" s="40" t="s">
        <v>202</v>
      </c>
      <c r="C19" s="50"/>
      <c r="D19" s="40" t="s">
        <v>29</v>
      </c>
      <c r="E19" s="40" t="s">
        <v>5</v>
      </c>
      <c r="F19" s="39">
        <v>0.07</v>
      </c>
      <c r="G19" s="39"/>
      <c r="H19" s="39">
        <v>0.07</v>
      </c>
      <c r="I19" s="39"/>
      <c r="J19" s="39"/>
      <c r="K19" s="39"/>
      <c r="L19" s="39"/>
      <c r="M19" s="39"/>
    </row>
    <row r="20" spans="1:13" s="54" customFormat="1" ht="12.75">
      <c r="A20" s="40" t="s">
        <v>247</v>
      </c>
      <c r="B20" s="40" t="s">
        <v>248</v>
      </c>
      <c r="C20" s="50"/>
      <c r="D20" s="40" t="s">
        <v>29</v>
      </c>
      <c r="E20" s="40" t="s">
        <v>249</v>
      </c>
      <c r="F20" s="67">
        <v>107.3</v>
      </c>
      <c r="G20" s="39"/>
      <c r="H20" s="39"/>
      <c r="I20" s="39"/>
      <c r="J20" s="39"/>
      <c r="K20" s="39"/>
      <c r="L20" s="39"/>
      <c r="M20" s="39">
        <v>107.3</v>
      </c>
    </row>
    <row r="21" spans="1:13" s="54" customFormat="1" ht="12.75">
      <c r="A21" s="40" t="s">
        <v>247</v>
      </c>
      <c r="B21" s="40" t="s">
        <v>284</v>
      </c>
      <c r="C21" s="50"/>
      <c r="D21" s="40" t="s">
        <v>29</v>
      </c>
      <c r="E21" s="40" t="s">
        <v>284</v>
      </c>
      <c r="F21" s="67">
        <v>25</v>
      </c>
      <c r="G21" s="39"/>
      <c r="H21" s="39"/>
      <c r="I21" s="39"/>
      <c r="J21" s="39"/>
      <c r="K21" s="39"/>
      <c r="L21" s="39"/>
      <c r="M21" s="39">
        <v>25</v>
      </c>
    </row>
    <row r="22" spans="1:13" s="54" customFormat="1" ht="12.75">
      <c r="A22" s="40" t="s">
        <v>272</v>
      </c>
      <c r="B22" s="40" t="s">
        <v>202</v>
      </c>
      <c r="C22" s="50"/>
      <c r="D22" s="40" t="s">
        <v>29</v>
      </c>
      <c r="E22" s="40" t="s">
        <v>288</v>
      </c>
      <c r="F22" s="67">
        <v>1.32</v>
      </c>
      <c r="G22" s="39"/>
      <c r="H22" s="39">
        <v>1.32</v>
      </c>
      <c r="I22" s="39"/>
      <c r="J22" s="39"/>
      <c r="K22" s="39"/>
      <c r="L22" s="39"/>
      <c r="M22" s="39"/>
    </row>
    <row r="23" spans="1:13" s="54" customFormat="1" ht="12.75">
      <c r="A23" s="40" t="s">
        <v>286</v>
      </c>
      <c r="B23" s="40" t="s">
        <v>202</v>
      </c>
      <c r="C23" s="50"/>
      <c r="D23" s="40" t="s">
        <v>29</v>
      </c>
      <c r="E23" s="60" t="s">
        <v>5</v>
      </c>
      <c r="F23" s="67">
        <v>0.07</v>
      </c>
      <c r="G23" s="39"/>
      <c r="H23" s="39">
        <v>0.07</v>
      </c>
      <c r="I23" s="39"/>
      <c r="J23" s="39"/>
      <c r="K23" s="39"/>
      <c r="L23" s="39"/>
      <c r="M23" s="39"/>
    </row>
    <row r="24" spans="1:13" s="54" customFormat="1" ht="12.75">
      <c r="A24" s="40" t="s">
        <v>274</v>
      </c>
      <c r="B24" s="40" t="s">
        <v>275</v>
      </c>
      <c r="C24" s="50"/>
      <c r="D24" s="40" t="s">
        <v>29</v>
      </c>
      <c r="E24" s="40" t="s">
        <v>249</v>
      </c>
      <c r="F24" s="67">
        <v>130</v>
      </c>
      <c r="G24" s="39"/>
      <c r="H24" s="39"/>
      <c r="I24" s="39"/>
      <c r="J24" s="39"/>
      <c r="K24" s="39"/>
      <c r="L24" s="39"/>
      <c r="M24" s="39">
        <v>130</v>
      </c>
    </row>
    <row r="25" spans="1:13" s="54" customFormat="1" ht="12.75">
      <c r="A25" s="40" t="s">
        <v>282</v>
      </c>
      <c r="B25" s="40" t="s">
        <v>7</v>
      </c>
      <c r="C25" s="50"/>
      <c r="D25" s="40" t="s">
        <v>29</v>
      </c>
      <c r="E25" s="40" t="s">
        <v>6</v>
      </c>
      <c r="F25" s="67">
        <v>170</v>
      </c>
      <c r="G25" s="39"/>
      <c r="H25" s="39"/>
      <c r="I25" s="39">
        <v>170</v>
      </c>
      <c r="J25" s="39"/>
      <c r="K25" s="39"/>
      <c r="L25" s="39"/>
      <c r="M25" s="39"/>
    </row>
    <row r="26" spans="1:13" s="54" customFormat="1" ht="12.75">
      <c r="A26" s="40" t="s">
        <v>279</v>
      </c>
      <c r="B26" s="40" t="s">
        <v>202</v>
      </c>
      <c r="C26" s="50"/>
      <c r="D26" s="40" t="s">
        <v>29</v>
      </c>
      <c r="E26" s="40" t="s">
        <v>5</v>
      </c>
      <c r="F26" s="67">
        <v>0.07</v>
      </c>
      <c r="G26" s="39"/>
      <c r="H26" s="39">
        <v>0.07</v>
      </c>
      <c r="I26" s="39"/>
      <c r="J26" s="39"/>
      <c r="K26" s="39"/>
      <c r="L26" s="39"/>
      <c r="M26" s="39"/>
    </row>
    <row r="27" spans="1:13" s="54" customFormat="1" ht="12.75">
      <c r="A27" s="40" t="s">
        <v>280</v>
      </c>
      <c r="B27" s="40" t="s">
        <v>202</v>
      </c>
      <c r="C27" s="50"/>
      <c r="D27" s="40"/>
      <c r="E27" s="40" t="s">
        <v>285</v>
      </c>
      <c r="F27" s="65">
        <v>1.22</v>
      </c>
      <c r="G27" s="39"/>
      <c r="H27" s="39">
        <v>1.22</v>
      </c>
      <c r="I27" s="39"/>
      <c r="J27" s="39"/>
      <c r="K27" s="39"/>
      <c r="L27" s="39"/>
      <c r="M27" s="39"/>
    </row>
    <row r="28" spans="1:13" s="54" customFormat="1" ht="12.75">
      <c r="A28" s="40"/>
      <c r="B28" s="40"/>
      <c r="C28" s="50"/>
      <c r="D28" s="40"/>
      <c r="E28" s="40"/>
      <c r="F28" s="39"/>
      <c r="G28" s="39"/>
      <c r="H28" s="39"/>
      <c r="I28" s="39"/>
      <c r="J28" s="39"/>
      <c r="K28" s="39"/>
      <c r="L28" s="39"/>
      <c r="M28" s="39"/>
    </row>
    <row r="29" spans="1:13" s="56" customFormat="1" ht="12.75">
      <c r="A29" s="41" t="s">
        <v>40</v>
      </c>
      <c r="B29" s="41"/>
      <c r="C29" s="55"/>
      <c r="D29" s="41"/>
      <c r="E29" s="41"/>
      <c r="F29" s="42">
        <f>SUM(F3:F28)</f>
        <v>15660.979999999998</v>
      </c>
      <c r="G29" s="42">
        <f aca="true" t="shared" si="0" ref="G29:L29">SUM(G3:G28)</f>
        <v>7175</v>
      </c>
      <c r="H29" s="42">
        <f>SUM(H3:H28)</f>
        <v>4.949999999999999</v>
      </c>
      <c r="I29" s="42">
        <f>SUM(I3:I28)</f>
        <v>180</v>
      </c>
      <c r="J29" s="42">
        <f t="shared" si="0"/>
        <v>1200</v>
      </c>
      <c r="K29" s="42">
        <f t="shared" si="0"/>
        <v>489.6</v>
      </c>
      <c r="L29" s="42">
        <f t="shared" si="0"/>
        <v>123.84</v>
      </c>
      <c r="M29" s="42">
        <f>SUM(M3:M28)</f>
        <v>6487.59</v>
      </c>
    </row>
    <row r="30" spans="5:6" ht="12.75">
      <c r="E30" s="43" t="s">
        <v>41</v>
      </c>
      <c r="F30" s="44">
        <f>SUM(G29:M29)</f>
        <v>15660.980000000001</v>
      </c>
    </row>
    <row r="31" ht="12.75">
      <c r="F31" s="44">
        <f>F29-F30</f>
        <v>0</v>
      </c>
    </row>
    <row r="33" spans="1:13" s="59" customFormat="1" ht="12.75">
      <c r="A33" s="45"/>
      <c r="B33" s="45"/>
      <c r="C33" s="57"/>
      <c r="D33" s="45"/>
      <c r="E33" s="45"/>
      <c r="F33" s="46"/>
      <c r="G33" s="46"/>
      <c r="H33" s="46"/>
      <c r="I33" s="46"/>
      <c r="J33" s="46"/>
      <c r="K33" s="46"/>
      <c r="L33" s="46"/>
      <c r="M33" s="46"/>
    </row>
    <row r="35" ht="13.5" thickBot="1">
      <c r="B35" s="63"/>
    </row>
    <row r="41" ht="12.75">
      <c r="A41" s="6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PageLayoutView="0" workbookViewId="0" topLeftCell="A1">
      <pane ySplit="1515" topLeftCell="A42" activePane="bottomLeft" state="split"/>
      <selection pane="topLeft" activeCell="D19" sqref="A1:IV16384"/>
      <selection pane="bottomLeft" activeCell="E63" sqref="E63"/>
    </sheetView>
  </sheetViews>
  <sheetFormatPr defaultColWidth="9.140625" defaultRowHeight="12.75"/>
  <cols>
    <col min="1" max="1" width="8.140625" style="24" customWidth="1"/>
    <col min="2" max="2" width="8.28125" style="25" customWidth="1"/>
    <col min="3" max="3" width="7.421875" style="26" customWidth="1"/>
    <col min="4" max="4" width="17.28125" style="26" customWidth="1"/>
    <col min="5" max="5" width="22.57421875" style="26" customWidth="1"/>
    <col min="6" max="6" width="8.7109375" style="10" customWidth="1"/>
    <col min="7" max="7" width="8.421875" style="10" customWidth="1"/>
    <col min="8" max="8" width="8.8515625" style="10" customWidth="1"/>
    <col min="9" max="9" width="12.28125" style="10" customWidth="1"/>
    <col min="10" max="10" width="12.00390625" style="10" customWidth="1"/>
    <col min="11" max="11" width="7.421875" style="10" customWidth="1"/>
    <col min="12" max="12" width="8.57421875" style="10" customWidth="1"/>
    <col min="13" max="13" width="8.28125" style="10" bestFit="1" customWidth="1"/>
    <col min="14" max="14" width="9.140625" style="10" customWidth="1"/>
    <col min="15" max="16384" width="9.140625" style="26" customWidth="1"/>
  </cols>
  <sheetData>
    <row r="1" spans="1:14" s="16" customFormat="1" ht="24" customHeight="1">
      <c r="A1" s="15" t="s">
        <v>276</v>
      </c>
      <c r="B1" s="13"/>
      <c r="F1" s="8"/>
      <c r="G1" s="8"/>
      <c r="H1" s="8"/>
      <c r="I1" s="8"/>
      <c r="J1" s="8"/>
      <c r="K1" s="8"/>
      <c r="L1" s="8"/>
      <c r="M1" s="8"/>
      <c r="N1" s="8"/>
    </row>
    <row r="2" spans="1:14" s="18" customFormat="1" ht="12.75" customHeight="1">
      <c r="A2" s="17" t="s">
        <v>0</v>
      </c>
      <c r="B2" s="14" t="s">
        <v>20</v>
      </c>
      <c r="D2" s="18" t="s">
        <v>21</v>
      </c>
      <c r="E2" s="18" t="s">
        <v>22</v>
      </c>
      <c r="F2" s="9" t="s">
        <v>25</v>
      </c>
      <c r="G2" s="9" t="s">
        <v>33</v>
      </c>
      <c r="H2" s="9" t="s">
        <v>19</v>
      </c>
      <c r="I2" s="9" t="s">
        <v>34</v>
      </c>
      <c r="J2" s="9" t="s">
        <v>16</v>
      </c>
      <c r="K2" s="9" t="s">
        <v>23</v>
      </c>
      <c r="L2" s="9" t="s">
        <v>241</v>
      </c>
      <c r="M2" s="9" t="s">
        <v>227</v>
      </c>
      <c r="N2" s="9" t="s">
        <v>50</v>
      </c>
    </row>
    <row r="3" spans="1:14" s="18" customFormat="1" ht="12.75">
      <c r="A3" s="17"/>
      <c r="B3" s="14" t="s">
        <v>24</v>
      </c>
      <c r="C3" s="18" t="s">
        <v>28</v>
      </c>
      <c r="F3" s="9" t="s">
        <v>26</v>
      </c>
      <c r="G3" s="9"/>
      <c r="H3" s="9"/>
      <c r="I3" s="9"/>
      <c r="J3" s="9"/>
      <c r="K3" s="9"/>
      <c r="L3" s="9"/>
      <c r="M3" s="9"/>
      <c r="N3" s="9" t="s">
        <v>51</v>
      </c>
    </row>
    <row r="4" spans="1:14" s="18" customFormat="1" ht="12.75">
      <c r="A4" s="21" t="s">
        <v>42</v>
      </c>
      <c r="B4" s="14"/>
      <c r="F4" s="9"/>
      <c r="G4" s="9"/>
      <c r="H4" s="9"/>
      <c r="I4" s="9"/>
      <c r="J4" s="9"/>
      <c r="K4" s="9"/>
      <c r="L4" s="9"/>
      <c r="M4" s="9"/>
      <c r="N4" s="9"/>
    </row>
    <row r="5" spans="1:15" s="20" customFormat="1" ht="12.75">
      <c r="A5" s="19" t="s">
        <v>243</v>
      </c>
      <c r="B5" s="12" t="s">
        <v>149</v>
      </c>
      <c r="D5" s="20" t="s">
        <v>185</v>
      </c>
      <c r="E5" s="20" t="s">
        <v>186</v>
      </c>
      <c r="F5" s="11">
        <v>174.94</v>
      </c>
      <c r="G5" s="11"/>
      <c r="H5" s="11"/>
      <c r="I5" s="11"/>
      <c r="J5" s="11"/>
      <c r="K5" s="11">
        <v>29.16</v>
      </c>
      <c r="L5" s="11"/>
      <c r="M5" s="11"/>
      <c r="N5" s="11">
        <v>145.78</v>
      </c>
      <c r="O5" s="20">
        <f>SUM(G5:N5)-F5</f>
        <v>0</v>
      </c>
    </row>
    <row r="6" spans="1:15" s="20" customFormat="1" ht="12.75">
      <c r="A6" s="19" t="s">
        <v>243</v>
      </c>
      <c r="B6" s="12" t="s">
        <v>150</v>
      </c>
      <c r="D6" s="20" t="s">
        <v>167</v>
      </c>
      <c r="E6" s="20" t="s">
        <v>176</v>
      </c>
      <c r="F6" s="11">
        <v>66</v>
      </c>
      <c r="G6" s="11"/>
      <c r="H6" s="11">
        <v>66</v>
      </c>
      <c r="I6" s="11"/>
      <c r="J6" s="11"/>
      <c r="K6" s="11"/>
      <c r="L6" s="11"/>
      <c r="M6" s="11"/>
      <c r="N6" s="11"/>
      <c r="O6" s="20">
        <f aca="true" t="shared" si="0" ref="O6:O69">SUM(G6:N6)-F6</f>
        <v>0</v>
      </c>
    </row>
    <row r="7" spans="1:15" s="20" customFormat="1" ht="12.75">
      <c r="A7" s="19" t="s">
        <v>243</v>
      </c>
      <c r="B7" s="12" t="s">
        <v>151</v>
      </c>
      <c r="D7" s="20" t="s">
        <v>168</v>
      </c>
      <c r="E7" s="20" t="s">
        <v>177</v>
      </c>
      <c r="F7" s="11">
        <v>399.48</v>
      </c>
      <c r="G7" s="11">
        <v>301.92</v>
      </c>
      <c r="H7" s="11">
        <v>96.58</v>
      </c>
      <c r="I7" s="11"/>
      <c r="J7" s="11"/>
      <c r="K7" s="11">
        <v>0.98</v>
      </c>
      <c r="L7" s="11"/>
      <c r="M7" s="11"/>
      <c r="N7" s="11"/>
      <c r="O7" s="20">
        <f t="shared" si="0"/>
        <v>0</v>
      </c>
    </row>
    <row r="8" spans="1:15" s="20" customFormat="1" ht="12.75">
      <c r="A8" s="19" t="s">
        <v>243</v>
      </c>
      <c r="B8" s="12" t="s">
        <v>152</v>
      </c>
      <c r="D8" s="20" t="s">
        <v>169</v>
      </c>
      <c r="E8" s="61" t="s">
        <v>178</v>
      </c>
      <c r="F8" s="11">
        <v>251.02</v>
      </c>
      <c r="G8" s="11"/>
      <c r="H8" s="11"/>
      <c r="I8" s="11"/>
      <c r="J8" s="11"/>
      <c r="K8" s="11"/>
      <c r="L8" s="11">
        <v>251.02</v>
      </c>
      <c r="M8" s="11"/>
      <c r="N8" s="11"/>
      <c r="O8" s="20">
        <f t="shared" si="0"/>
        <v>0</v>
      </c>
    </row>
    <row r="9" spans="1:15" s="20" customFormat="1" ht="12.75">
      <c r="A9" s="19" t="s">
        <v>243</v>
      </c>
      <c r="B9" s="12" t="s">
        <v>153</v>
      </c>
      <c r="D9" s="20" t="s">
        <v>170</v>
      </c>
      <c r="E9" s="61" t="s">
        <v>179</v>
      </c>
      <c r="F9" s="11">
        <v>15.97</v>
      </c>
      <c r="G9" s="11"/>
      <c r="H9" s="11"/>
      <c r="I9" s="11"/>
      <c r="J9" s="11"/>
      <c r="K9" s="11"/>
      <c r="L9" s="11">
        <v>15.97</v>
      </c>
      <c r="M9" s="11"/>
      <c r="N9" s="11"/>
      <c r="O9" s="20">
        <f t="shared" si="0"/>
        <v>0</v>
      </c>
    </row>
    <row r="10" spans="1:15" s="20" customFormat="1" ht="12.75">
      <c r="A10" s="19" t="s">
        <v>243</v>
      </c>
      <c r="B10" s="12" t="s">
        <v>154</v>
      </c>
      <c r="D10" s="20" t="s">
        <v>3</v>
      </c>
      <c r="E10" s="20" t="s">
        <v>242</v>
      </c>
      <c r="F10" s="11">
        <v>860.22</v>
      </c>
      <c r="G10" s="11"/>
      <c r="H10" s="11"/>
      <c r="I10" s="11"/>
      <c r="J10" s="11"/>
      <c r="K10" s="11">
        <v>143.37</v>
      </c>
      <c r="L10" s="11"/>
      <c r="M10" s="11">
        <v>716.85</v>
      </c>
      <c r="N10" s="11"/>
      <c r="O10" s="20">
        <f t="shared" si="0"/>
        <v>0</v>
      </c>
    </row>
    <row r="11" spans="1:15" s="20" customFormat="1" ht="12.75">
      <c r="A11" s="19" t="s">
        <v>243</v>
      </c>
      <c r="B11" s="12" t="s">
        <v>155</v>
      </c>
      <c r="D11" s="20" t="s">
        <v>3</v>
      </c>
      <c r="E11" s="20" t="s">
        <v>180</v>
      </c>
      <c r="F11" s="11">
        <v>72</v>
      </c>
      <c r="G11" s="11"/>
      <c r="H11" s="11"/>
      <c r="I11" s="11"/>
      <c r="J11" s="11"/>
      <c r="K11" s="11">
        <v>12</v>
      </c>
      <c r="L11" s="11"/>
      <c r="M11" s="11">
        <v>60</v>
      </c>
      <c r="N11" s="11"/>
      <c r="O11" s="20">
        <f t="shared" si="0"/>
        <v>0</v>
      </c>
    </row>
    <row r="12" spans="1:15" s="20" customFormat="1" ht="12.75">
      <c r="A12" s="19" t="s">
        <v>243</v>
      </c>
      <c r="B12" s="12" t="s">
        <v>156</v>
      </c>
      <c r="D12" s="20" t="s">
        <v>3</v>
      </c>
      <c r="E12" s="20" t="s">
        <v>180</v>
      </c>
      <c r="F12" s="11">
        <v>72</v>
      </c>
      <c r="G12" s="11"/>
      <c r="H12" s="11"/>
      <c r="I12" s="11"/>
      <c r="J12" s="11"/>
      <c r="K12" s="11">
        <v>12</v>
      </c>
      <c r="L12" s="11"/>
      <c r="M12" s="11">
        <v>60</v>
      </c>
      <c r="N12" s="11"/>
      <c r="O12" s="20">
        <f t="shared" si="0"/>
        <v>0</v>
      </c>
    </row>
    <row r="13" spans="1:15" s="20" customFormat="1" ht="12.75">
      <c r="A13" s="19" t="s">
        <v>243</v>
      </c>
      <c r="B13" s="12" t="s">
        <v>157</v>
      </c>
      <c r="D13" s="20" t="s">
        <v>14</v>
      </c>
      <c r="E13" s="20" t="s">
        <v>181</v>
      </c>
      <c r="F13" s="11">
        <v>200</v>
      </c>
      <c r="G13" s="11"/>
      <c r="H13" s="11"/>
      <c r="I13" s="11"/>
      <c r="J13" s="11">
        <v>200</v>
      </c>
      <c r="K13" s="11"/>
      <c r="L13" s="11"/>
      <c r="M13" s="11"/>
      <c r="N13" s="11"/>
      <c r="O13" s="20">
        <f t="shared" si="0"/>
        <v>0</v>
      </c>
    </row>
    <row r="14" spans="1:15" s="20" customFormat="1" ht="12.75">
      <c r="A14" s="19" t="s">
        <v>243</v>
      </c>
      <c r="B14" s="12" t="s">
        <v>158</v>
      </c>
      <c r="D14" s="20" t="s">
        <v>171</v>
      </c>
      <c r="E14" s="20" t="s">
        <v>181</v>
      </c>
      <c r="F14" s="11">
        <v>100</v>
      </c>
      <c r="G14" s="11"/>
      <c r="H14" s="11"/>
      <c r="I14" s="11"/>
      <c r="J14" s="11">
        <v>100</v>
      </c>
      <c r="K14" s="11"/>
      <c r="L14" s="11"/>
      <c r="M14" s="11"/>
      <c r="N14" s="11"/>
      <c r="O14" s="20">
        <f t="shared" si="0"/>
        <v>0</v>
      </c>
    </row>
    <row r="15" spans="1:15" s="20" customFormat="1" ht="12.75">
      <c r="A15" s="19" t="s">
        <v>243</v>
      </c>
      <c r="B15" s="12" t="s">
        <v>159</v>
      </c>
      <c r="D15" s="20" t="s">
        <v>182</v>
      </c>
      <c r="E15" s="20" t="s">
        <v>181</v>
      </c>
      <c r="F15" s="11">
        <v>100</v>
      </c>
      <c r="G15" s="11"/>
      <c r="H15" s="11"/>
      <c r="I15" s="11"/>
      <c r="J15" s="11">
        <v>100</v>
      </c>
      <c r="K15" s="11"/>
      <c r="L15" s="11"/>
      <c r="M15" s="11"/>
      <c r="N15" s="11"/>
      <c r="O15" s="20">
        <f t="shared" si="0"/>
        <v>0</v>
      </c>
    </row>
    <row r="16" spans="1:15" s="20" customFormat="1" ht="12.75">
      <c r="A16" s="19" t="s">
        <v>243</v>
      </c>
      <c r="B16" s="12" t="s">
        <v>160</v>
      </c>
      <c r="D16" s="20" t="s">
        <v>172</v>
      </c>
      <c r="E16" s="20" t="s">
        <v>181</v>
      </c>
      <c r="F16" s="11">
        <v>400</v>
      </c>
      <c r="G16" s="11"/>
      <c r="H16" s="11"/>
      <c r="I16" s="11"/>
      <c r="J16" s="11">
        <v>400</v>
      </c>
      <c r="K16" s="11"/>
      <c r="L16" s="11"/>
      <c r="M16" s="11"/>
      <c r="N16" s="11"/>
      <c r="O16" s="20">
        <f t="shared" si="0"/>
        <v>0</v>
      </c>
    </row>
    <row r="17" spans="1:15" s="20" customFormat="1" ht="12.75">
      <c r="A17" s="19" t="s">
        <v>243</v>
      </c>
      <c r="B17" s="12" t="s">
        <v>161</v>
      </c>
      <c r="D17" s="20" t="s">
        <v>173</v>
      </c>
      <c r="E17" s="20" t="s">
        <v>181</v>
      </c>
      <c r="F17" s="11">
        <v>100</v>
      </c>
      <c r="G17" s="11"/>
      <c r="H17" s="11"/>
      <c r="I17" s="11"/>
      <c r="J17" s="11">
        <v>100</v>
      </c>
      <c r="K17" s="11"/>
      <c r="L17" s="11"/>
      <c r="M17" s="11"/>
      <c r="N17" s="11"/>
      <c r="O17" s="20">
        <f t="shared" si="0"/>
        <v>0</v>
      </c>
    </row>
    <row r="18" spans="1:15" s="20" customFormat="1" ht="12.75">
      <c r="A18" s="19" t="s">
        <v>243</v>
      </c>
      <c r="B18" s="12" t="s">
        <v>162</v>
      </c>
      <c r="D18" s="20" t="s">
        <v>38</v>
      </c>
      <c r="E18" s="20" t="s">
        <v>15</v>
      </c>
      <c r="F18" s="11">
        <v>153.24</v>
      </c>
      <c r="G18" s="11"/>
      <c r="H18" s="11"/>
      <c r="I18" s="11">
        <v>153.24</v>
      </c>
      <c r="J18" s="11"/>
      <c r="K18" s="11"/>
      <c r="L18" s="11"/>
      <c r="M18" s="11"/>
      <c r="N18" s="11"/>
      <c r="O18" s="20">
        <f t="shared" si="0"/>
        <v>0</v>
      </c>
    </row>
    <row r="19" spans="1:15" s="20" customFormat="1" ht="12.75">
      <c r="A19" s="19" t="s">
        <v>243</v>
      </c>
      <c r="B19" s="12" t="s">
        <v>163</v>
      </c>
      <c r="D19" s="20" t="s">
        <v>11</v>
      </c>
      <c r="E19" s="20" t="s">
        <v>15</v>
      </c>
      <c r="F19" s="11">
        <v>15</v>
      </c>
      <c r="G19" s="11"/>
      <c r="H19" s="11"/>
      <c r="I19" s="11">
        <v>15</v>
      </c>
      <c r="J19" s="11"/>
      <c r="K19" s="11"/>
      <c r="L19" s="11"/>
      <c r="M19" s="11"/>
      <c r="N19" s="11"/>
      <c r="O19" s="20">
        <f t="shared" si="0"/>
        <v>0</v>
      </c>
    </row>
    <row r="20" spans="1:15" s="20" customFormat="1" ht="12.75">
      <c r="A20" s="19" t="s">
        <v>243</v>
      </c>
      <c r="B20" s="12" t="s">
        <v>164</v>
      </c>
      <c r="E20" s="20" t="s">
        <v>244</v>
      </c>
      <c r="G20" s="11"/>
      <c r="H20" s="11"/>
      <c r="I20" s="11"/>
      <c r="J20" s="11"/>
      <c r="K20" s="11"/>
      <c r="L20" s="11"/>
      <c r="M20" s="11"/>
      <c r="N20" s="11"/>
      <c r="O20" s="20">
        <f t="shared" si="0"/>
        <v>0</v>
      </c>
    </row>
    <row r="21" spans="1:15" s="20" customFormat="1" ht="12.75">
      <c r="A21" s="19" t="s">
        <v>243</v>
      </c>
      <c r="B21" s="12" t="s">
        <v>165</v>
      </c>
      <c r="D21" s="20" t="s">
        <v>174</v>
      </c>
      <c r="E21" s="61" t="s">
        <v>183</v>
      </c>
      <c r="F21" s="11">
        <v>176.12</v>
      </c>
      <c r="G21" s="11"/>
      <c r="H21" s="11"/>
      <c r="I21" s="11"/>
      <c r="J21" s="11"/>
      <c r="K21" s="11"/>
      <c r="L21" s="11">
        <v>176.12</v>
      </c>
      <c r="M21" s="11"/>
      <c r="N21" s="11"/>
      <c r="O21" s="20">
        <f t="shared" si="0"/>
        <v>0</v>
      </c>
    </row>
    <row r="22" spans="1:15" s="20" customFormat="1" ht="12.75">
      <c r="A22" s="19" t="s">
        <v>243</v>
      </c>
      <c r="B22" s="12" t="s">
        <v>166</v>
      </c>
      <c r="D22" s="20" t="s">
        <v>175</v>
      </c>
      <c r="E22" s="20" t="s">
        <v>184</v>
      </c>
      <c r="F22" s="11">
        <v>504</v>
      </c>
      <c r="G22" s="11"/>
      <c r="H22" s="11"/>
      <c r="I22" s="11"/>
      <c r="J22" s="11"/>
      <c r="K22" s="11">
        <v>84</v>
      </c>
      <c r="L22" s="11"/>
      <c r="M22" s="11"/>
      <c r="N22" s="11">
        <v>420</v>
      </c>
      <c r="O22" s="20">
        <f t="shared" si="0"/>
        <v>0</v>
      </c>
    </row>
    <row r="23" spans="1:15" s="20" customFormat="1" ht="12.75">
      <c r="A23" s="19"/>
      <c r="B23" s="12"/>
      <c r="F23" s="11"/>
      <c r="G23" s="11"/>
      <c r="H23" s="11"/>
      <c r="I23" s="11"/>
      <c r="J23" s="11"/>
      <c r="K23" s="11"/>
      <c r="L23" s="11"/>
      <c r="M23" s="11"/>
      <c r="N23" s="11"/>
      <c r="O23" s="20">
        <f t="shared" si="0"/>
        <v>0</v>
      </c>
    </row>
    <row r="24" spans="2:15" s="23" customFormat="1" ht="12.75">
      <c r="B24" s="22"/>
      <c r="E24" s="23" t="s">
        <v>39</v>
      </c>
      <c r="F24" s="29">
        <f>SUM(F4:F22)</f>
        <v>3659.99</v>
      </c>
      <c r="G24" s="29">
        <f>SUM(G4:G20)</f>
        <v>301.92</v>
      </c>
      <c r="H24" s="29">
        <f>SUM(H4:H20)</f>
        <v>162.57999999999998</v>
      </c>
      <c r="I24" s="29">
        <f>SUM(I4:I20)</f>
        <v>168.24</v>
      </c>
      <c r="J24" s="29">
        <f>SUM(J4:J20)</f>
        <v>900</v>
      </c>
      <c r="K24" s="29">
        <f>SUM(K4:K23)</f>
        <v>281.51</v>
      </c>
      <c r="L24" s="29">
        <f>SUM(L4:L23)</f>
        <v>443.11</v>
      </c>
      <c r="M24" s="29">
        <f>SUM(M4:M20)</f>
        <v>836.85</v>
      </c>
      <c r="N24" s="29">
        <f>SUM(N4:N23)</f>
        <v>565.78</v>
      </c>
      <c r="O24" s="20">
        <f>SUM(G24:N24)-F24</f>
        <v>0</v>
      </c>
    </row>
    <row r="25" spans="1:15" s="33" customFormat="1" ht="12.75">
      <c r="A25" s="21" t="s">
        <v>43</v>
      </c>
      <c r="B25" s="32"/>
      <c r="F25" s="34"/>
      <c r="G25" s="34"/>
      <c r="H25" s="34"/>
      <c r="I25" s="34"/>
      <c r="J25" s="34"/>
      <c r="K25" s="34"/>
      <c r="L25" s="34"/>
      <c r="M25" s="34"/>
      <c r="N25" s="34"/>
      <c r="O25" s="20">
        <f t="shared" si="0"/>
        <v>0</v>
      </c>
    </row>
    <row r="26" spans="1:15" s="33" customFormat="1" ht="12.75">
      <c r="A26" s="31" t="s">
        <v>203</v>
      </c>
      <c r="B26" s="32" t="s">
        <v>204</v>
      </c>
      <c r="D26" s="33" t="s">
        <v>213</v>
      </c>
      <c r="E26" s="62" t="s">
        <v>214</v>
      </c>
      <c r="F26" s="34">
        <v>35.23</v>
      </c>
      <c r="G26" s="34"/>
      <c r="H26" s="34"/>
      <c r="I26" s="34"/>
      <c r="J26" s="34"/>
      <c r="K26" s="34">
        <v>35.23</v>
      </c>
      <c r="L26" s="34"/>
      <c r="M26" s="34"/>
      <c r="N26" s="34"/>
      <c r="O26" s="20">
        <f t="shared" si="0"/>
        <v>0</v>
      </c>
    </row>
    <row r="27" spans="1:15" s="33" customFormat="1" ht="12.75">
      <c r="A27" s="31" t="s">
        <v>203</v>
      </c>
      <c r="B27" s="32" t="s">
        <v>205</v>
      </c>
      <c r="D27" s="33" t="s">
        <v>215</v>
      </c>
      <c r="E27" s="62" t="s">
        <v>216</v>
      </c>
      <c r="F27" s="34">
        <v>32.74</v>
      </c>
      <c r="G27" s="34"/>
      <c r="H27" s="34"/>
      <c r="I27" s="34"/>
      <c r="J27" s="34"/>
      <c r="K27" s="34">
        <v>1.56</v>
      </c>
      <c r="L27" s="34">
        <v>31.18</v>
      </c>
      <c r="M27" s="34"/>
      <c r="N27" s="34"/>
      <c r="O27" s="20">
        <f t="shared" si="0"/>
        <v>0</v>
      </c>
    </row>
    <row r="28" spans="1:15" s="33" customFormat="1" ht="12.75">
      <c r="A28" s="31" t="s">
        <v>203</v>
      </c>
      <c r="B28" s="32" t="s">
        <v>206</v>
      </c>
      <c r="D28" s="33" t="s">
        <v>217</v>
      </c>
      <c r="E28" s="33" t="s">
        <v>218</v>
      </c>
      <c r="F28" s="34">
        <v>423.39</v>
      </c>
      <c r="G28" s="34">
        <v>301.92</v>
      </c>
      <c r="H28" s="34">
        <v>120.24</v>
      </c>
      <c r="I28" s="34"/>
      <c r="J28" s="34"/>
      <c r="K28" s="34">
        <v>1.23</v>
      </c>
      <c r="L28" s="34"/>
      <c r="M28" s="34"/>
      <c r="N28" s="34"/>
      <c r="O28" s="20">
        <f t="shared" si="0"/>
        <v>0</v>
      </c>
    </row>
    <row r="29" spans="1:15" s="33" customFormat="1" ht="12.75">
      <c r="A29" s="31" t="s">
        <v>203</v>
      </c>
      <c r="B29" s="32" t="s">
        <v>207</v>
      </c>
      <c r="D29" s="33" t="s">
        <v>219</v>
      </c>
      <c r="E29" s="33" t="s">
        <v>220</v>
      </c>
      <c r="F29" s="34">
        <v>765</v>
      </c>
      <c r="G29" s="34"/>
      <c r="H29" s="34"/>
      <c r="I29" s="34"/>
      <c r="J29" s="34"/>
      <c r="K29" s="34"/>
      <c r="L29" s="34"/>
      <c r="M29" s="34"/>
      <c r="N29" s="34">
        <v>765</v>
      </c>
      <c r="O29" s="20">
        <f t="shared" si="0"/>
        <v>0</v>
      </c>
    </row>
    <row r="30" spans="1:15" s="33" customFormat="1" ht="12.75">
      <c r="A30" s="31" t="s">
        <v>203</v>
      </c>
      <c r="B30" s="32" t="s">
        <v>208</v>
      </c>
      <c r="D30" s="33" t="s">
        <v>221</v>
      </c>
      <c r="E30" s="62" t="s">
        <v>222</v>
      </c>
      <c r="F30" s="34">
        <v>750</v>
      </c>
      <c r="G30" s="34"/>
      <c r="H30" s="34"/>
      <c r="I30" s="34"/>
      <c r="J30" s="34"/>
      <c r="K30" s="34"/>
      <c r="L30" s="34">
        <v>750</v>
      </c>
      <c r="M30" s="34"/>
      <c r="N30" s="34"/>
      <c r="O30" s="20">
        <f t="shared" si="0"/>
        <v>0</v>
      </c>
    </row>
    <row r="31" spans="1:15" s="33" customFormat="1" ht="12.75">
      <c r="A31" s="31" t="s">
        <v>203</v>
      </c>
      <c r="B31" s="32" t="s">
        <v>209</v>
      </c>
      <c r="D31" s="33" t="s">
        <v>221</v>
      </c>
      <c r="E31" s="62" t="s">
        <v>223</v>
      </c>
      <c r="F31" s="34">
        <v>775</v>
      </c>
      <c r="G31" s="34"/>
      <c r="H31" s="34"/>
      <c r="I31" s="34"/>
      <c r="J31" s="34"/>
      <c r="K31" s="34"/>
      <c r="L31" s="34">
        <v>775</v>
      </c>
      <c r="M31" s="34"/>
      <c r="N31" s="34"/>
      <c r="O31" s="20">
        <f t="shared" si="0"/>
        <v>0</v>
      </c>
    </row>
    <row r="32" spans="1:15" s="33" customFormat="1" ht="12.75">
      <c r="A32" s="31" t="s">
        <v>203</v>
      </c>
      <c r="B32" s="32" t="s">
        <v>210</v>
      </c>
      <c r="D32" s="33" t="s">
        <v>224</v>
      </c>
      <c r="E32" s="62" t="s">
        <v>225</v>
      </c>
      <c r="F32" s="34">
        <v>87</v>
      </c>
      <c r="G32" s="34"/>
      <c r="H32" s="34"/>
      <c r="I32" s="34"/>
      <c r="J32" s="34"/>
      <c r="K32" s="34">
        <f>87-L32</f>
        <v>14.200000000000003</v>
      </c>
      <c r="L32" s="34">
        <v>72.8</v>
      </c>
      <c r="M32" s="34"/>
      <c r="N32" s="34"/>
      <c r="O32" s="20">
        <f t="shared" si="0"/>
        <v>0</v>
      </c>
    </row>
    <row r="33" spans="1:15" s="33" customFormat="1" ht="12.75">
      <c r="A33" s="31" t="s">
        <v>203</v>
      </c>
      <c r="B33" s="32" t="s">
        <v>211</v>
      </c>
      <c r="D33" s="33" t="s">
        <v>170</v>
      </c>
      <c r="E33" s="62" t="s">
        <v>226</v>
      </c>
      <c r="F33" s="34">
        <v>7.5</v>
      </c>
      <c r="G33" s="34"/>
      <c r="H33" s="34"/>
      <c r="I33" s="34"/>
      <c r="J33" s="34"/>
      <c r="K33" s="34"/>
      <c r="L33" s="34">
        <v>7.5</v>
      </c>
      <c r="M33" s="34"/>
      <c r="N33" s="34"/>
      <c r="O33" s="20">
        <f t="shared" si="0"/>
        <v>0</v>
      </c>
    </row>
    <row r="34" spans="1:15" s="33" customFormat="1" ht="12.75">
      <c r="A34" s="31" t="s">
        <v>203</v>
      </c>
      <c r="B34" s="32" t="s">
        <v>212</v>
      </c>
      <c r="D34" s="33" t="s">
        <v>3</v>
      </c>
      <c r="E34" s="33" t="s">
        <v>227</v>
      </c>
      <c r="F34" s="34">
        <v>740.22</v>
      </c>
      <c r="G34" s="34"/>
      <c r="H34" s="34"/>
      <c r="I34" s="34"/>
      <c r="J34" s="34"/>
      <c r="K34" s="34"/>
      <c r="L34" s="34"/>
      <c r="M34" s="34">
        <v>740.22</v>
      </c>
      <c r="N34" s="34"/>
      <c r="O34" s="20">
        <f t="shared" si="0"/>
        <v>0</v>
      </c>
    </row>
    <row r="35" spans="1:15" s="33" customFormat="1" ht="12.75">
      <c r="A35" s="31"/>
      <c r="B35" s="32"/>
      <c r="F35" s="34"/>
      <c r="G35" s="34"/>
      <c r="H35" s="34"/>
      <c r="I35" s="34"/>
      <c r="J35" s="34"/>
      <c r="K35" s="34"/>
      <c r="L35" s="34"/>
      <c r="M35" s="34"/>
      <c r="N35" s="34"/>
      <c r="O35" s="20">
        <f t="shared" si="0"/>
        <v>0</v>
      </c>
    </row>
    <row r="36" spans="2:15" s="23" customFormat="1" ht="12.75">
      <c r="B36" s="22"/>
      <c r="E36" s="23" t="s">
        <v>39</v>
      </c>
      <c r="F36" s="29">
        <f aca="true" t="shared" si="1" ref="F36:N36">SUM(F25:F34)</f>
        <v>3616.08</v>
      </c>
      <c r="G36" s="29">
        <f t="shared" si="1"/>
        <v>301.92</v>
      </c>
      <c r="H36" s="29">
        <f t="shared" si="1"/>
        <v>120.24</v>
      </c>
      <c r="I36" s="29">
        <f t="shared" si="1"/>
        <v>0</v>
      </c>
      <c r="J36" s="29">
        <f t="shared" si="1"/>
        <v>0</v>
      </c>
      <c r="K36" s="29">
        <f t="shared" si="1"/>
        <v>52.22</v>
      </c>
      <c r="L36" s="29">
        <f t="shared" si="1"/>
        <v>1636.4799999999998</v>
      </c>
      <c r="M36" s="29">
        <f t="shared" si="1"/>
        <v>740.22</v>
      </c>
      <c r="N36" s="29">
        <f t="shared" si="1"/>
        <v>765</v>
      </c>
      <c r="O36" s="20">
        <f t="shared" si="0"/>
        <v>0</v>
      </c>
    </row>
    <row r="37" spans="1:15" s="33" customFormat="1" ht="12.75">
      <c r="A37" s="23" t="s">
        <v>44</v>
      </c>
      <c r="B37" s="32"/>
      <c r="F37" s="34"/>
      <c r="G37" s="34"/>
      <c r="H37" s="34"/>
      <c r="I37" s="34"/>
      <c r="J37" s="34"/>
      <c r="K37" s="34"/>
      <c r="L37" s="34"/>
      <c r="M37" s="34"/>
      <c r="N37" s="34"/>
      <c r="O37" s="20">
        <f t="shared" si="0"/>
        <v>0</v>
      </c>
    </row>
    <row r="38" spans="1:15" s="33" customFormat="1" ht="12.75">
      <c r="A38" s="31" t="s">
        <v>228</v>
      </c>
      <c r="B38" s="32" t="s">
        <v>229</v>
      </c>
      <c r="D38" s="33" t="s">
        <v>170</v>
      </c>
      <c r="E38" s="62" t="s">
        <v>235</v>
      </c>
      <c r="F38" s="34">
        <v>154.8</v>
      </c>
      <c r="G38" s="34"/>
      <c r="H38" s="34"/>
      <c r="I38" s="34"/>
      <c r="J38" s="34"/>
      <c r="K38" s="34">
        <v>25.8</v>
      </c>
      <c r="L38" s="34">
        <v>129</v>
      </c>
      <c r="M38" s="34"/>
      <c r="N38" s="34"/>
      <c r="O38" s="20">
        <f t="shared" si="0"/>
        <v>0</v>
      </c>
    </row>
    <row r="39" spans="1:15" s="33" customFormat="1" ht="12.75">
      <c r="A39" s="31" t="s">
        <v>228</v>
      </c>
      <c r="B39" s="32" t="s">
        <v>230</v>
      </c>
      <c r="D39" s="33" t="s">
        <v>95</v>
      </c>
      <c r="E39" s="33" t="s">
        <v>236</v>
      </c>
      <c r="F39" s="34">
        <v>75.6</v>
      </c>
      <c r="G39" s="34"/>
      <c r="H39" s="34"/>
      <c r="I39" s="34"/>
      <c r="J39" s="34"/>
      <c r="K39" s="34">
        <v>12.6</v>
      </c>
      <c r="L39" s="34"/>
      <c r="M39" s="34"/>
      <c r="N39" s="34">
        <v>63</v>
      </c>
      <c r="O39" s="20">
        <f t="shared" si="0"/>
        <v>0</v>
      </c>
    </row>
    <row r="40" spans="1:15" s="33" customFormat="1" ht="12.75">
      <c r="A40" s="31" t="s">
        <v>228</v>
      </c>
      <c r="B40" s="32" t="s">
        <v>231</v>
      </c>
      <c r="D40" s="33" t="s">
        <v>35</v>
      </c>
      <c r="E40" s="33" t="s">
        <v>36</v>
      </c>
      <c r="F40" s="34">
        <v>144</v>
      </c>
      <c r="G40" s="34"/>
      <c r="H40" s="34"/>
      <c r="I40" s="34"/>
      <c r="J40" s="34"/>
      <c r="K40" s="34">
        <v>24</v>
      </c>
      <c r="L40" s="34"/>
      <c r="M40" s="34"/>
      <c r="N40" s="34">
        <v>120</v>
      </c>
      <c r="O40" s="20">
        <f t="shared" si="0"/>
        <v>0</v>
      </c>
    </row>
    <row r="41" spans="1:15" s="33" customFormat="1" ht="12.75">
      <c r="A41" s="31" t="s">
        <v>228</v>
      </c>
      <c r="B41" s="32" t="s">
        <v>232</v>
      </c>
      <c r="D41" s="33" t="s">
        <v>217</v>
      </c>
      <c r="E41" s="33" t="s">
        <v>218</v>
      </c>
      <c r="F41" s="34">
        <v>450.04</v>
      </c>
      <c r="G41" s="34">
        <v>306.87</v>
      </c>
      <c r="H41" s="34">
        <v>141.94</v>
      </c>
      <c r="I41" s="34"/>
      <c r="J41" s="34"/>
      <c r="K41" s="34">
        <v>1.23</v>
      </c>
      <c r="L41" s="34"/>
      <c r="M41" s="34"/>
      <c r="N41" s="34"/>
      <c r="O41" s="20">
        <f>SUM(G41:N41)-F41</f>
        <v>0</v>
      </c>
    </row>
    <row r="42" spans="1:15" s="33" customFormat="1" ht="12.75">
      <c r="A42" s="31" t="s">
        <v>228</v>
      </c>
      <c r="B42" s="32" t="s">
        <v>233</v>
      </c>
      <c r="D42" s="33" t="s">
        <v>237</v>
      </c>
      <c r="E42" s="33" t="s">
        <v>238</v>
      </c>
      <c r="F42" s="34">
        <v>200</v>
      </c>
      <c r="G42" s="34"/>
      <c r="H42" s="34"/>
      <c r="I42" s="34"/>
      <c r="J42" s="34"/>
      <c r="K42" s="34"/>
      <c r="L42" s="34"/>
      <c r="M42" s="34"/>
      <c r="N42" s="34">
        <v>200</v>
      </c>
      <c r="O42" s="20">
        <f t="shared" si="0"/>
        <v>0</v>
      </c>
    </row>
    <row r="43" spans="1:15" s="33" customFormat="1" ht="12.75">
      <c r="A43" s="31" t="s">
        <v>228</v>
      </c>
      <c r="B43" s="32" t="s">
        <v>234</v>
      </c>
      <c r="D43" s="33" t="s">
        <v>239</v>
      </c>
      <c r="E43" s="62" t="s">
        <v>240</v>
      </c>
      <c r="F43" s="34">
        <v>16076.28</v>
      </c>
      <c r="G43" s="34"/>
      <c r="H43" s="34"/>
      <c r="I43" s="34"/>
      <c r="J43" s="34"/>
      <c r="K43" s="34"/>
      <c r="L43" s="34">
        <v>16076.28</v>
      </c>
      <c r="M43" s="34"/>
      <c r="N43" s="34"/>
      <c r="O43" s="20">
        <f t="shared" si="0"/>
        <v>0</v>
      </c>
    </row>
    <row r="44" spans="1:15" s="33" customFormat="1" ht="12.75">
      <c r="A44" s="31"/>
      <c r="B44" s="32"/>
      <c r="F44" s="34"/>
      <c r="G44" s="34"/>
      <c r="H44" s="34"/>
      <c r="I44" s="34"/>
      <c r="J44" s="34"/>
      <c r="K44" s="34"/>
      <c r="L44" s="34"/>
      <c r="M44" s="34"/>
      <c r="N44" s="34"/>
      <c r="O44" s="20">
        <f t="shared" si="0"/>
        <v>0</v>
      </c>
    </row>
    <row r="45" spans="1:15" s="33" customFormat="1" ht="12.75">
      <c r="A45" s="31"/>
      <c r="B45" s="32"/>
      <c r="F45" s="34"/>
      <c r="G45" s="34"/>
      <c r="H45" s="34"/>
      <c r="I45" s="34"/>
      <c r="J45" s="34"/>
      <c r="K45" s="34"/>
      <c r="L45" s="34"/>
      <c r="M45" s="34"/>
      <c r="N45" s="34"/>
      <c r="O45" s="20">
        <f t="shared" si="0"/>
        <v>0</v>
      </c>
    </row>
    <row r="46" spans="1:15" s="23" customFormat="1" ht="12.75">
      <c r="A46" s="21"/>
      <c r="B46" s="22"/>
      <c r="E46" s="23" t="s">
        <v>39</v>
      </c>
      <c r="F46" s="29">
        <f aca="true" t="shared" si="2" ref="F46:N46">SUM(F37:F45)</f>
        <v>17100.72</v>
      </c>
      <c r="G46" s="29">
        <f t="shared" si="2"/>
        <v>306.87</v>
      </c>
      <c r="H46" s="29">
        <f t="shared" si="2"/>
        <v>141.94</v>
      </c>
      <c r="I46" s="29">
        <f>SUM(I37:I45)</f>
        <v>0</v>
      </c>
      <c r="J46" s="29">
        <f t="shared" si="2"/>
        <v>0</v>
      </c>
      <c r="K46" s="29">
        <f t="shared" si="2"/>
        <v>63.629999999999995</v>
      </c>
      <c r="L46" s="29">
        <f t="shared" si="2"/>
        <v>16205.28</v>
      </c>
      <c r="M46" s="29">
        <f t="shared" si="2"/>
        <v>0</v>
      </c>
      <c r="N46" s="29">
        <f t="shared" si="2"/>
        <v>383</v>
      </c>
      <c r="O46" s="20">
        <f t="shared" si="0"/>
        <v>0</v>
      </c>
    </row>
    <row r="47" spans="1:15" ht="12.75">
      <c r="A47" s="21" t="s">
        <v>45</v>
      </c>
      <c r="O47" s="20">
        <f t="shared" si="0"/>
        <v>0</v>
      </c>
    </row>
    <row r="48" ht="12.75">
      <c r="O48" s="20">
        <f t="shared" si="0"/>
        <v>0</v>
      </c>
    </row>
    <row r="49" spans="1:15" ht="12.75">
      <c r="A49" s="24" t="s">
        <v>252</v>
      </c>
      <c r="B49" s="25" t="s">
        <v>250</v>
      </c>
      <c r="D49" s="26" t="s">
        <v>217</v>
      </c>
      <c r="E49" s="26" t="s">
        <v>218</v>
      </c>
      <c r="F49" s="10">
        <v>449.87</v>
      </c>
      <c r="G49" s="10">
        <v>301.93</v>
      </c>
      <c r="H49" s="10">
        <v>146.96</v>
      </c>
      <c r="K49" s="10">
        <v>0.98</v>
      </c>
      <c r="O49" s="20">
        <f t="shared" si="0"/>
        <v>0</v>
      </c>
    </row>
    <row r="50" spans="1:15" ht="12.75">
      <c r="A50" s="24" t="s">
        <v>252</v>
      </c>
      <c r="B50" s="25" t="s">
        <v>251</v>
      </c>
      <c r="D50" s="26" t="s">
        <v>253</v>
      </c>
      <c r="E50" s="26" t="s">
        <v>254</v>
      </c>
      <c r="F50" s="10">
        <v>167.5</v>
      </c>
      <c r="N50" s="10">
        <v>167.5</v>
      </c>
      <c r="O50" s="20">
        <f t="shared" si="0"/>
        <v>0</v>
      </c>
    </row>
    <row r="51" ht="12.75">
      <c r="O51" s="20"/>
    </row>
    <row r="52" spans="2:15" s="23" customFormat="1" ht="12.75">
      <c r="B52" s="22"/>
      <c r="E52" s="23" t="s">
        <v>39</v>
      </c>
      <c r="F52" s="29">
        <f aca="true" t="shared" si="3" ref="F52:K52">SUM(F47:F50)</f>
        <v>617.37</v>
      </c>
      <c r="G52" s="29">
        <f t="shared" si="3"/>
        <v>301.93</v>
      </c>
      <c r="H52" s="29">
        <f t="shared" si="3"/>
        <v>146.96</v>
      </c>
      <c r="I52" s="29">
        <f t="shared" si="3"/>
        <v>0</v>
      </c>
      <c r="J52" s="29">
        <f t="shared" si="3"/>
        <v>0</v>
      </c>
      <c r="K52" s="29">
        <f t="shared" si="3"/>
        <v>0.98</v>
      </c>
      <c r="L52" s="29"/>
      <c r="M52" s="29"/>
      <c r="N52" s="29">
        <f>SUM(N47:N50)</f>
        <v>167.5</v>
      </c>
      <c r="O52" s="20">
        <f t="shared" si="0"/>
        <v>0</v>
      </c>
    </row>
    <row r="53" spans="1:15" s="33" customFormat="1" ht="12.75">
      <c r="A53" s="21" t="s">
        <v>46</v>
      </c>
      <c r="B53" s="32"/>
      <c r="F53" s="34"/>
      <c r="G53" s="34"/>
      <c r="H53" s="34"/>
      <c r="I53" s="34"/>
      <c r="J53" s="34"/>
      <c r="K53" s="34"/>
      <c r="L53" s="34"/>
      <c r="M53" s="34"/>
      <c r="N53" s="34"/>
      <c r="O53" s="20">
        <f t="shared" si="0"/>
        <v>0</v>
      </c>
    </row>
    <row r="54" spans="1:15" s="33" customFormat="1" ht="12.75">
      <c r="A54" s="31" t="s">
        <v>272</v>
      </c>
      <c r="B54" s="32" t="s">
        <v>255</v>
      </c>
      <c r="D54" s="33" t="s">
        <v>217</v>
      </c>
      <c r="E54" s="33" t="s">
        <v>218</v>
      </c>
      <c r="F54" s="34">
        <v>441.81</v>
      </c>
      <c r="G54" s="34">
        <v>301.92</v>
      </c>
      <c r="H54" s="34">
        <v>138.66</v>
      </c>
      <c r="I54" s="34"/>
      <c r="J54" s="34"/>
      <c r="K54" s="34">
        <v>1.23</v>
      </c>
      <c r="L54" s="34"/>
      <c r="M54" s="34"/>
      <c r="N54" s="34"/>
      <c r="O54" s="20">
        <f t="shared" si="0"/>
        <v>0</v>
      </c>
    </row>
    <row r="55" spans="1:15" s="33" customFormat="1" ht="12.75">
      <c r="A55" s="31" t="s">
        <v>272</v>
      </c>
      <c r="B55" s="32" t="s">
        <v>256</v>
      </c>
      <c r="D55" s="33" t="s">
        <v>264</v>
      </c>
      <c r="E55" s="33" t="s">
        <v>15</v>
      </c>
      <c r="F55" s="34">
        <v>50</v>
      </c>
      <c r="G55" s="34"/>
      <c r="H55" s="34"/>
      <c r="I55" s="34">
        <v>50</v>
      </c>
      <c r="J55" s="34"/>
      <c r="K55" s="34"/>
      <c r="L55" s="34"/>
      <c r="M55" s="34"/>
      <c r="N55" s="34"/>
      <c r="O55" s="20">
        <f t="shared" si="0"/>
        <v>0</v>
      </c>
    </row>
    <row r="56" spans="1:15" s="33" customFormat="1" ht="12.75">
      <c r="A56" s="31" t="s">
        <v>272</v>
      </c>
      <c r="B56" s="32" t="s">
        <v>257</v>
      </c>
      <c r="D56" s="33" t="s">
        <v>170</v>
      </c>
      <c r="E56" s="33" t="s">
        <v>265</v>
      </c>
      <c r="F56" s="34">
        <v>100</v>
      </c>
      <c r="G56" s="34"/>
      <c r="H56" s="34"/>
      <c r="I56" s="34"/>
      <c r="J56" s="34">
        <v>100</v>
      </c>
      <c r="K56" s="34"/>
      <c r="L56" s="34"/>
      <c r="M56" s="34"/>
      <c r="N56" s="34"/>
      <c r="O56" s="20">
        <f t="shared" si="0"/>
        <v>0</v>
      </c>
    </row>
    <row r="57" spans="1:15" s="33" customFormat="1" ht="12.75">
      <c r="A57" s="31"/>
      <c r="B57" s="32"/>
      <c r="F57" s="34"/>
      <c r="G57" s="34"/>
      <c r="H57" s="34"/>
      <c r="I57" s="34"/>
      <c r="J57" s="34"/>
      <c r="K57" s="34"/>
      <c r="L57" s="34"/>
      <c r="M57" s="34"/>
      <c r="N57" s="34"/>
      <c r="O57" s="20">
        <f t="shared" si="0"/>
        <v>0</v>
      </c>
    </row>
    <row r="58" spans="2:15" s="23" customFormat="1" ht="12.75">
      <c r="B58" s="22"/>
      <c r="E58" s="23" t="s">
        <v>39</v>
      </c>
      <c r="F58" s="29">
        <f>SUM(F53:F57)</f>
        <v>591.81</v>
      </c>
      <c r="G58" s="29">
        <f aca="true" t="shared" si="4" ref="G58:N58">SUM(G53:G57)</f>
        <v>301.92</v>
      </c>
      <c r="H58" s="29">
        <f t="shared" si="4"/>
        <v>138.66</v>
      </c>
      <c r="I58" s="29">
        <f t="shared" si="4"/>
        <v>50</v>
      </c>
      <c r="J58" s="29">
        <f t="shared" si="4"/>
        <v>100</v>
      </c>
      <c r="K58" s="29">
        <f t="shared" si="4"/>
        <v>1.23</v>
      </c>
      <c r="L58" s="29"/>
      <c r="M58" s="29"/>
      <c r="N58" s="29">
        <f t="shared" si="4"/>
        <v>0</v>
      </c>
      <c r="O58" s="20">
        <f t="shared" si="0"/>
        <v>0</v>
      </c>
    </row>
    <row r="59" spans="1:15" s="33" customFormat="1" ht="12.75">
      <c r="A59" s="21" t="s">
        <v>47</v>
      </c>
      <c r="B59" s="32"/>
      <c r="F59" s="34"/>
      <c r="G59" s="34"/>
      <c r="H59" s="34"/>
      <c r="I59" s="34"/>
      <c r="J59" s="34"/>
      <c r="K59" s="34"/>
      <c r="L59" s="34"/>
      <c r="M59" s="34"/>
      <c r="N59" s="34"/>
      <c r="O59" s="20">
        <f t="shared" si="0"/>
        <v>0</v>
      </c>
    </row>
    <row r="60" spans="1:15" s="33" customFormat="1" ht="12.75">
      <c r="A60" s="31" t="s">
        <v>273</v>
      </c>
      <c r="B60" s="32" t="s">
        <v>258</v>
      </c>
      <c r="D60" s="33" t="s">
        <v>266</v>
      </c>
      <c r="E60" s="33" t="s">
        <v>8</v>
      </c>
      <c r="F60" s="34">
        <v>100</v>
      </c>
      <c r="G60" s="34"/>
      <c r="H60" s="34"/>
      <c r="I60" s="34"/>
      <c r="J60" s="34">
        <v>100</v>
      </c>
      <c r="K60" s="34"/>
      <c r="L60" s="34"/>
      <c r="M60" s="34"/>
      <c r="N60" s="34"/>
      <c r="O60" s="20">
        <f t="shared" si="0"/>
        <v>0</v>
      </c>
    </row>
    <row r="61" spans="1:15" s="33" customFormat="1" ht="12.75">
      <c r="A61" s="31" t="s">
        <v>273</v>
      </c>
      <c r="B61" s="32" t="s">
        <v>259</v>
      </c>
      <c r="D61" s="33" t="s">
        <v>267</v>
      </c>
      <c r="E61" s="33" t="s">
        <v>268</v>
      </c>
      <c r="F61" s="34">
        <v>1302.02</v>
      </c>
      <c r="G61" s="34"/>
      <c r="H61" s="34"/>
      <c r="I61" s="34"/>
      <c r="J61" s="34"/>
      <c r="K61" s="34">
        <v>217</v>
      </c>
      <c r="L61" s="34"/>
      <c r="M61" s="34"/>
      <c r="N61" s="34">
        <v>1085.02</v>
      </c>
      <c r="O61" s="20">
        <f t="shared" si="0"/>
        <v>0</v>
      </c>
    </row>
    <row r="62" spans="1:15" s="33" customFormat="1" ht="12.75">
      <c r="A62" s="31" t="s">
        <v>273</v>
      </c>
      <c r="B62" s="32" t="s">
        <v>260</v>
      </c>
      <c r="D62" s="33" t="s">
        <v>269</v>
      </c>
      <c r="F62" s="34"/>
      <c r="G62" s="34"/>
      <c r="H62" s="34"/>
      <c r="I62" s="34"/>
      <c r="J62" s="34"/>
      <c r="K62" s="34"/>
      <c r="L62" s="34"/>
      <c r="M62" s="34"/>
      <c r="N62" s="34"/>
      <c r="O62" s="20">
        <f t="shared" si="0"/>
        <v>0</v>
      </c>
    </row>
    <row r="63" spans="1:15" s="33" customFormat="1" ht="12.75">
      <c r="A63" s="31" t="s">
        <v>273</v>
      </c>
      <c r="B63" s="32" t="s">
        <v>261</v>
      </c>
      <c r="D63" s="33" t="s">
        <v>270</v>
      </c>
      <c r="E63" s="33" t="s">
        <v>13</v>
      </c>
      <c r="F63" s="34">
        <v>2527.63</v>
      </c>
      <c r="G63" s="34"/>
      <c r="H63" s="34"/>
      <c r="I63" s="34"/>
      <c r="J63" s="34"/>
      <c r="K63" s="34"/>
      <c r="L63" s="34"/>
      <c r="M63" s="34"/>
      <c r="N63" s="34">
        <v>2527.63</v>
      </c>
      <c r="O63" s="20">
        <f t="shared" si="0"/>
        <v>0</v>
      </c>
    </row>
    <row r="64" spans="1:15" s="33" customFormat="1" ht="12.75">
      <c r="A64" s="31" t="s">
        <v>273</v>
      </c>
      <c r="B64" s="32" t="s">
        <v>262</v>
      </c>
      <c r="D64" s="33" t="s">
        <v>217</v>
      </c>
      <c r="E64" s="33" t="s">
        <v>218</v>
      </c>
      <c r="F64" s="34">
        <v>386.5</v>
      </c>
      <c r="G64" s="34">
        <v>301.71</v>
      </c>
      <c r="H64" s="34">
        <v>84.54</v>
      </c>
      <c r="I64" s="34"/>
      <c r="J64" s="34"/>
      <c r="K64" s="34">
        <v>0.25</v>
      </c>
      <c r="L64" s="34"/>
      <c r="M64" s="34"/>
      <c r="N64" s="34"/>
      <c r="O64" s="20">
        <f t="shared" si="0"/>
        <v>0</v>
      </c>
    </row>
    <row r="65" spans="1:15" s="33" customFormat="1" ht="12.75">
      <c r="A65" s="31" t="s">
        <v>273</v>
      </c>
      <c r="B65" s="32" t="s">
        <v>263</v>
      </c>
      <c r="D65" s="33" t="s">
        <v>271</v>
      </c>
      <c r="E65" s="33" t="s">
        <v>15</v>
      </c>
      <c r="F65" s="34">
        <v>66</v>
      </c>
      <c r="G65" s="34"/>
      <c r="H65" s="34"/>
      <c r="I65" s="34">
        <v>55</v>
      </c>
      <c r="J65" s="34"/>
      <c r="K65" s="34">
        <v>11</v>
      </c>
      <c r="L65" s="34"/>
      <c r="M65" s="34"/>
      <c r="N65" s="34"/>
      <c r="O65" s="20">
        <f t="shared" si="0"/>
        <v>0</v>
      </c>
    </row>
    <row r="66" spans="1:15" s="33" customFormat="1" ht="12.75">
      <c r="A66" s="31"/>
      <c r="B66" s="32"/>
      <c r="F66" s="34"/>
      <c r="G66" s="34"/>
      <c r="H66" s="34"/>
      <c r="I66" s="34"/>
      <c r="J66" s="34"/>
      <c r="K66" s="34"/>
      <c r="L66" s="34"/>
      <c r="M66" s="34"/>
      <c r="N66" s="34"/>
      <c r="O66" s="20"/>
    </row>
    <row r="67" spans="2:15" s="23" customFormat="1" ht="12.75">
      <c r="B67" s="22"/>
      <c r="E67" s="23" t="s">
        <v>39</v>
      </c>
      <c r="F67" s="29">
        <f>SUM(F60:F66)</f>
        <v>4382.15</v>
      </c>
      <c r="G67" s="29">
        <f aca="true" t="shared" si="5" ref="G67:N67">SUM(G60:G66)</f>
        <v>301.71</v>
      </c>
      <c r="H67" s="29">
        <f t="shared" si="5"/>
        <v>84.54</v>
      </c>
      <c r="I67" s="29">
        <f t="shared" si="5"/>
        <v>55</v>
      </c>
      <c r="J67" s="29">
        <f t="shared" si="5"/>
        <v>100</v>
      </c>
      <c r="K67" s="29">
        <f t="shared" si="5"/>
        <v>228.25</v>
      </c>
      <c r="L67" s="29">
        <f t="shared" si="5"/>
        <v>0</v>
      </c>
      <c r="M67" s="29">
        <f t="shared" si="5"/>
        <v>0</v>
      </c>
      <c r="N67" s="29">
        <f t="shared" si="5"/>
        <v>3612.65</v>
      </c>
      <c r="O67" s="20">
        <f>SUM(G67:N67)-F67</f>
        <v>0</v>
      </c>
    </row>
    <row r="68" spans="1:15" s="33" customFormat="1" ht="12.75">
      <c r="A68" s="31"/>
      <c r="B68" s="32"/>
      <c r="G68" s="34"/>
      <c r="H68" s="34"/>
      <c r="I68" s="34"/>
      <c r="J68" s="34"/>
      <c r="K68" s="34"/>
      <c r="L68" s="34"/>
      <c r="M68" s="34"/>
      <c r="N68" s="34"/>
      <c r="O68" s="20">
        <f t="shared" si="0"/>
        <v>0</v>
      </c>
    </row>
    <row r="69" spans="1:16" s="23" customFormat="1" ht="12.75">
      <c r="A69" s="21" t="s">
        <v>27</v>
      </c>
      <c r="B69" s="22"/>
      <c r="D69" s="27"/>
      <c r="F69" s="29">
        <f aca="true" t="shared" si="6" ref="F69:N69">SUM(F4:F68)/2</f>
        <v>29968.12</v>
      </c>
      <c r="G69" s="29">
        <f>SUM(G4:G68)/2</f>
        <v>1816.27</v>
      </c>
      <c r="H69" s="29">
        <f t="shared" si="6"/>
        <v>794.9200000000001</v>
      </c>
      <c r="I69" s="29">
        <f t="shared" si="6"/>
        <v>273.24</v>
      </c>
      <c r="J69" s="29">
        <f>SUM(J4:J68)/2</f>
        <v>1100</v>
      </c>
      <c r="K69" s="29">
        <f>SUM(K4:K68)/2</f>
        <v>627.82</v>
      </c>
      <c r="L69" s="29">
        <f t="shared" si="6"/>
        <v>18284.87</v>
      </c>
      <c r="M69" s="29">
        <f t="shared" si="6"/>
        <v>1577.0700000000002</v>
      </c>
      <c r="N69" s="29">
        <f t="shared" si="6"/>
        <v>5493.93</v>
      </c>
      <c r="O69" s="20">
        <f t="shared" si="0"/>
        <v>0</v>
      </c>
      <c r="P69" s="29"/>
    </row>
    <row r="70" spans="6:14" ht="12.75">
      <c r="F70" s="10">
        <f>SUM(G69:N69)</f>
        <v>29968.12</v>
      </c>
      <c r="G70" s="10" t="s">
        <v>29</v>
      </c>
      <c r="H70" s="10" t="s">
        <v>29</v>
      </c>
      <c r="J70" s="10" t="s">
        <v>29</v>
      </c>
      <c r="N70" s="10" t="s">
        <v>29</v>
      </c>
    </row>
    <row r="71" spans="4:6" ht="12.75">
      <c r="D71" s="68" t="s">
        <v>292</v>
      </c>
      <c r="F71" s="10">
        <f>F69-F70</f>
        <v>0</v>
      </c>
    </row>
    <row r="73" spans="1:15" s="28" customFormat="1" ht="12.75">
      <c r="A73" s="24"/>
      <c r="B73" s="25"/>
      <c r="F73" s="30"/>
      <c r="G73" s="30"/>
      <c r="H73" s="30"/>
      <c r="I73" s="30"/>
      <c r="J73" s="30"/>
      <c r="K73" s="30"/>
      <c r="L73" s="66"/>
      <c r="M73" s="30"/>
      <c r="N73" s="30"/>
      <c r="O73" s="29"/>
    </row>
    <row r="79" ht="12.75">
      <c r="J79" s="29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D29" sqref="D29"/>
    </sheetView>
  </sheetViews>
  <sheetFormatPr defaultColWidth="9.140625" defaultRowHeight="12.75"/>
  <cols>
    <col min="1" max="1" width="9.140625" style="6" customWidth="1"/>
    <col min="2" max="2" width="14.7109375" style="6" customWidth="1"/>
    <col min="3" max="3" width="8.140625" style="6" customWidth="1"/>
    <col min="4" max="4" width="20.8515625" style="6" customWidth="1"/>
    <col min="5" max="11" width="9.140625" style="35" customWidth="1"/>
    <col min="12" max="12" width="12.140625" style="35" customWidth="1"/>
  </cols>
  <sheetData>
    <row r="1" spans="1:12" s="1" customFormat="1" ht="24" customHeight="1">
      <c r="A1" s="36" t="s">
        <v>148</v>
      </c>
      <c r="B1" s="16"/>
      <c r="C1" s="16"/>
      <c r="D1" s="16"/>
      <c r="E1" s="37"/>
      <c r="F1" s="37"/>
      <c r="G1" s="37"/>
      <c r="H1" s="37"/>
      <c r="I1" s="37"/>
      <c r="J1" s="37"/>
      <c r="K1" s="37"/>
      <c r="L1" s="37"/>
    </row>
    <row r="2" spans="1:12" s="4" customFormat="1" ht="12.75">
      <c r="A2" s="38" t="s">
        <v>0</v>
      </c>
      <c r="B2" s="38" t="s">
        <v>17</v>
      </c>
      <c r="C2" s="38" t="s">
        <v>28</v>
      </c>
      <c r="D2" s="38" t="s">
        <v>18</v>
      </c>
      <c r="E2" s="38" t="s">
        <v>31</v>
      </c>
      <c r="F2" s="38" t="s">
        <v>4</v>
      </c>
      <c r="G2" s="38" t="s">
        <v>32</v>
      </c>
      <c r="H2" s="38" t="s">
        <v>1</v>
      </c>
      <c r="I2" s="38" t="s">
        <v>13</v>
      </c>
      <c r="J2" s="38" t="s">
        <v>30</v>
      </c>
      <c r="K2" s="38" t="s">
        <v>23</v>
      </c>
      <c r="L2" s="38" t="s">
        <v>2</v>
      </c>
    </row>
    <row r="3" spans="1:12" s="5" customFormat="1" ht="12.75">
      <c r="A3" s="33"/>
      <c r="B3" s="33"/>
      <c r="C3" s="33"/>
      <c r="D3" s="33"/>
      <c r="E3" s="39"/>
      <c r="F3" s="39"/>
      <c r="G3" s="39"/>
      <c r="H3" s="39"/>
      <c r="I3" s="39"/>
      <c r="J3" s="39"/>
      <c r="K3" s="39"/>
      <c r="L3" s="39"/>
    </row>
    <row r="4" spans="1:12" s="5" customFormat="1" ht="12.75">
      <c r="A4" s="33" t="s">
        <v>129</v>
      </c>
      <c r="B4" s="33" t="s">
        <v>23</v>
      </c>
      <c r="C4" s="33" t="s">
        <v>29</v>
      </c>
      <c r="D4" s="33" t="s">
        <v>52</v>
      </c>
      <c r="E4" s="39">
        <v>252.34</v>
      </c>
      <c r="F4" s="39"/>
      <c r="G4" s="39"/>
      <c r="H4" s="39"/>
      <c r="I4" s="39"/>
      <c r="J4" s="39"/>
      <c r="K4" s="39">
        <v>252.34</v>
      </c>
      <c r="L4" s="39"/>
    </row>
    <row r="5" spans="1:12" s="5" customFormat="1" ht="12.75">
      <c r="A5" s="33" t="s">
        <v>130</v>
      </c>
      <c r="B5" s="33" t="s">
        <v>3</v>
      </c>
      <c r="C5" s="33" t="s">
        <v>29</v>
      </c>
      <c r="D5" s="33" t="s">
        <v>4</v>
      </c>
      <c r="E5" s="39">
        <v>3500</v>
      </c>
      <c r="F5" s="39">
        <v>3500</v>
      </c>
      <c r="G5" s="39"/>
      <c r="H5" s="39"/>
      <c r="I5" s="39"/>
      <c r="J5" s="39"/>
      <c r="K5" s="39"/>
      <c r="L5" s="39"/>
    </row>
    <row r="6" spans="1:12" s="2" customFormat="1" ht="12.75">
      <c r="A6" s="40" t="s">
        <v>49</v>
      </c>
      <c r="B6" s="40" t="s">
        <v>3</v>
      </c>
      <c r="C6" s="40" t="s">
        <v>29</v>
      </c>
      <c r="D6" s="40" t="s">
        <v>9</v>
      </c>
      <c r="E6" s="39">
        <v>453.49</v>
      </c>
      <c r="F6" s="39"/>
      <c r="G6" s="39"/>
      <c r="H6" s="39"/>
      <c r="I6" s="39"/>
      <c r="J6" s="39">
        <v>453.49</v>
      </c>
      <c r="K6" s="39"/>
      <c r="L6" s="39"/>
    </row>
    <row r="7" spans="1:12" s="2" customFormat="1" ht="12.75">
      <c r="A7" s="40" t="s">
        <v>131</v>
      </c>
      <c r="B7" s="40" t="s">
        <v>136</v>
      </c>
      <c r="C7" s="40" t="s">
        <v>29</v>
      </c>
      <c r="D7" s="40" t="s">
        <v>5</v>
      </c>
      <c r="E7" s="39">
        <v>0.07</v>
      </c>
      <c r="F7" s="39"/>
      <c r="G7" s="39">
        <v>0.07</v>
      </c>
      <c r="H7" s="39"/>
      <c r="I7" s="39"/>
      <c r="J7" s="39"/>
      <c r="K7" s="39"/>
      <c r="L7" s="39"/>
    </row>
    <row r="8" spans="1:12" s="2" customFormat="1" ht="12.75">
      <c r="A8" s="40" t="s">
        <v>137</v>
      </c>
      <c r="B8" s="40" t="s">
        <v>136</v>
      </c>
      <c r="C8" s="40" t="s">
        <v>29</v>
      </c>
      <c r="D8" s="40" t="s">
        <v>5</v>
      </c>
      <c r="E8" s="39">
        <v>0.46</v>
      </c>
      <c r="F8" s="39"/>
      <c r="G8" s="39">
        <v>0.46</v>
      </c>
      <c r="H8" s="39"/>
      <c r="I8" s="39"/>
      <c r="J8" s="39"/>
      <c r="K8" s="39"/>
      <c r="L8" s="39"/>
    </row>
    <row r="9" spans="1:12" s="5" customFormat="1" ht="12.75">
      <c r="A9" s="33" t="s">
        <v>132</v>
      </c>
      <c r="B9" s="33" t="s">
        <v>136</v>
      </c>
      <c r="C9" s="33" t="s">
        <v>29</v>
      </c>
      <c r="D9" s="33" t="s">
        <v>5</v>
      </c>
      <c r="E9" s="39">
        <v>0.07</v>
      </c>
      <c r="F9" s="39"/>
      <c r="G9" s="39">
        <v>0.07</v>
      </c>
      <c r="H9" s="39"/>
      <c r="I9" s="39"/>
      <c r="J9" s="39"/>
      <c r="K9" s="39"/>
      <c r="L9" s="39"/>
    </row>
    <row r="10" spans="1:12" s="5" customFormat="1" ht="12.75">
      <c r="A10" s="33" t="s">
        <v>133</v>
      </c>
      <c r="B10" s="33" t="s">
        <v>3</v>
      </c>
      <c r="C10" s="33" t="s">
        <v>29</v>
      </c>
      <c r="D10" s="33" t="s">
        <v>4</v>
      </c>
      <c r="E10" s="39">
        <v>3500</v>
      </c>
      <c r="F10" s="39">
        <v>3500</v>
      </c>
      <c r="G10" s="39"/>
      <c r="H10" s="39"/>
      <c r="I10" s="39"/>
      <c r="J10" s="39"/>
      <c r="K10" s="39"/>
      <c r="L10" s="39"/>
    </row>
    <row r="11" spans="1:12" s="5" customFormat="1" ht="12.75">
      <c r="A11" s="33" t="s">
        <v>138</v>
      </c>
      <c r="B11" s="33" t="s">
        <v>136</v>
      </c>
      <c r="C11" s="33" t="s">
        <v>29</v>
      </c>
      <c r="D11" s="33" t="s">
        <v>5</v>
      </c>
      <c r="E11" s="39">
        <v>0.47</v>
      </c>
      <c r="F11" s="39"/>
      <c r="G11" s="39">
        <v>0.47</v>
      </c>
      <c r="H11" s="39"/>
      <c r="I11" s="39"/>
      <c r="J11" s="39"/>
      <c r="K11" s="39"/>
      <c r="L11" s="39"/>
    </row>
    <row r="12" spans="1:12" s="5" customFormat="1" ht="12.75">
      <c r="A12" s="33" t="s">
        <v>134</v>
      </c>
      <c r="B12" s="33" t="s">
        <v>136</v>
      </c>
      <c r="C12" s="33" t="s">
        <v>29</v>
      </c>
      <c r="D12" s="33" t="s">
        <v>5</v>
      </c>
      <c r="E12" s="39">
        <v>0.07</v>
      </c>
      <c r="F12" s="39"/>
      <c r="G12" s="39">
        <v>0.07</v>
      </c>
      <c r="H12" s="39"/>
      <c r="I12" s="39"/>
      <c r="J12" s="39"/>
      <c r="K12" s="39"/>
      <c r="L12" s="39"/>
    </row>
    <row r="13" spans="1:12" s="5" customFormat="1" ht="12.75">
      <c r="A13" s="33" t="s">
        <v>139</v>
      </c>
      <c r="B13" s="33" t="s">
        <v>136</v>
      </c>
      <c r="C13" s="33" t="s">
        <v>29</v>
      </c>
      <c r="D13" s="33" t="s">
        <v>5</v>
      </c>
      <c r="E13" s="39">
        <v>0.46</v>
      </c>
      <c r="F13" s="39"/>
      <c r="G13" s="39">
        <v>0.46</v>
      </c>
      <c r="H13" s="39"/>
      <c r="I13" s="39"/>
      <c r="J13" s="39"/>
      <c r="K13" s="39"/>
      <c r="L13" s="39"/>
    </row>
    <row r="14" spans="1:12" s="5" customFormat="1" ht="12.75">
      <c r="A14" s="33" t="s">
        <v>118</v>
      </c>
      <c r="B14" s="33" t="s">
        <v>7</v>
      </c>
      <c r="C14" s="33" t="s">
        <v>29</v>
      </c>
      <c r="D14" s="33" t="s">
        <v>6</v>
      </c>
      <c r="E14" s="39">
        <v>140</v>
      </c>
      <c r="F14" s="39"/>
      <c r="G14" s="39"/>
      <c r="H14" s="39">
        <v>140</v>
      </c>
      <c r="I14" s="39"/>
      <c r="J14" s="39"/>
      <c r="K14" s="39"/>
      <c r="L14" s="39"/>
    </row>
    <row r="15" spans="1:12" s="5" customFormat="1" ht="12.75">
      <c r="A15" s="33" t="s">
        <v>135</v>
      </c>
      <c r="B15" s="33" t="s">
        <v>136</v>
      </c>
      <c r="C15" s="33" t="s">
        <v>29</v>
      </c>
      <c r="D15" s="33" t="s">
        <v>5</v>
      </c>
      <c r="E15" s="39">
        <v>0.07</v>
      </c>
      <c r="F15" s="39"/>
      <c r="G15" s="39">
        <v>0.07</v>
      </c>
      <c r="H15" s="39"/>
      <c r="I15" s="39"/>
      <c r="J15" s="39"/>
      <c r="K15" s="39"/>
      <c r="L15" s="39"/>
    </row>
    <row r="16" spans="1:12" s="5" customFormat="1" ht="12.75">
      <c r="A16" s="33" t="s">
        <v>142</v>
      </c>
      <c r="B16" s="33" t="s">
        <v>143</v>
      </c>
      <c r="C16" s="33" t="s">
        <v>29</v>
      </c>
      <c r="D16" s="33" t="s">
        <v>6</v>
      </c>
      <c r="E16" s="39">
        <v>40</v>
      </c>
      <c r="F16" s="39"/>
      <c r="G16" s="39"/>
      <c r="H16" s="39">
        <v>40</v>
      </c>
      <c r="I16" s="39"/>
      <c r="J16" s="39"/>
      <c r="K16" s="39"/>
      <c r="L16" s="39"/>
    </row>
    <row r="17" spans="1:12" s="2" customFormat="1" ht="12.75">
      <c r="A17" s="40" t="s">
        <v>140</v>
      </c>
      <c r="B17" s="40" t="s">
        <v>136</v>
      </c>
      <c r="C17" s="40"/>
      <c r="D17" s="40" t="s">
        <v>5</v>
      </c>
      <c r="E17" s="39">
        <v>0.46</v>
      </c>
      <c r="F17" s="39"/>
      <c r="G17" s="39">
        <v>0.46</v>
      </c>
      <c r="H17" s="39"/>
      <c r="I17" s="39"/>
      <c r="J17" s="39"/>
      <c r="K17" s="39"/>
      <c r="L17" s="39"/>
    </row>
    <row r="18" spans="1:12" s="2" customFormat="1" ht="12.75">
      <c r="A18" s="40" t="s">
        <v>147</v>
      </c>
      <c r="B18" s="40" t="s">
        <v>136</v>
      </c>
      <c r="C18" s="40" t="s">
        <v>29</v>
      </c>
      <c r="D18" s="40" t="s">
        <v>5</v>
      </c>
      <c r="E18" s="39">
        <v>0.07</v>
      </c>
      <c r="F18" s="39"/>
      <c r="G18" s="39">
        <v>0.07</v>
      </c>
      <c r="H18" s="39"/>
      <c r="I18" s="39"/>
      <c r="J18" s="39"/>
      <c r="K18" s="39"/>
      <c r="L18" s="39"/>
    </row>
    <row r="19" spans="1:12" s="2" customFormat="1" ht="12.75">
      <c r="A19" s="40"/>
      <c r="B19" s="40"/>
      <c r="C19" s="40"/>
      <c r="D19" s="40"/>
      <c r="E19" s="39"/>
      <c r="F19" s="39"/>
      <c r="G19" s="39"/>
      <c r="H19" s="39"/>
      <c r="I19" s="39"/>
      <c r="J19" s="39"/>
      <c r="K19" s="39"/>
      <c r="L19" s="39"/>
    </row>
    <row r="20" spans="1:12" s="3" customFormat="1" ht="12.75">
      <c r="A20" s="41" t="s">
        <v>40</v>
      </c>
      <c r="B20" s="41"/>
      <c r="C20" s="41"/>
      <c r="D20" s="41"/>
      <c r="E20" s="42">
        <f>SUM(E3:E19)</f>
        <v>7888.029999999999</v>
      </c>
      <c r="F20" s="42">
        <f aca="true" t="shared" si="0" ref="F20:L20">SUM(F3:F19)</f>
        <v>7000</v>
      </c>
      <c r="G20" s="42">
        <f>SUM(G3:G19)</f>
        <v>2.2</v>
      </c>
      <c r="H20" s="42">
        <f t="shared" si="0"/>
        <v>180</v>
      </c>
      <c r="I20" s="42">
        <f t="shared" si="0"/>
        <v>0</v>
      </c>
      <c r="J20" s="42">
        <f t="shared" si="0"/>
        <v>453.49</v>
      </c>
      <c r="K20" s="42">
        <f t="shared" si="0"/>
        <v>252.34</v>
      </c>
      <c r="L20" s="42">
        <f t="shared" si="0"/>
        <v>0</v>
      </c>
    </row>
    <row r="21" spans="1:12" ht="12.75">
      <c r="A21" s="43"/>
      <c r="B21" s="43"/>
      <c r="C21" s="43"/>
      <c r="D21" s="43" t="s">
        <v>41</v>
      </c>
      <c r="E21" s="44">
        <f>SUM(F20:L20)</f>
        <v>7888.03</v>
      </c>
      <c r="F21" s="44"/>
      <c r="G21" s="44"/>
      <c r="H21" s="44"/>
      <c r="I21" s="44"/>
      <c r="J21" s="44"/>
      <c r="K21" s="44"/>
      <c r="L21" s="44"/>
    </row>
    <row r="22" spans="1:12" ht="12.75">
      <c r="A22" s="43"/>
      <c r="B22" s="43"/>
      <c r="C22" s="43"/>
      <c r="D22" s="43"/>
      <c r="E22" s="44">
        <f>E20-E21</f>
        <v>0</v>
      </c>
      <c r="F22" s="44"/>
      <c r="G22" s="44"/>
      <c r="H22" s="44"/>
      <c r="I22" s="44"/>
      <c r="J22" s="44"/>
      <c r="K22" s="44"/>
      <c r="L22" s="44"/>
    </row>
    <row r="23" spans="1:12" ht="12.75">
      <c r="A23" s="43"/>
      <c r="B23" s="43"/>
      <c r="C23" s="43"/>
      <c r="D23" s="43"/>
      <c r="E23" s="44"/>
      <c r="F23" s="44"/>
      <c r="G23" s="44"/>
      <c r="H23" s="44"/>
      <c r="I23" s="44"/>
      <c r="J23" s="44"/>
      <c r="K23" s="44"/>
      <c r="L23" s="44"/>
    </row>
    <row r="24" spans="1:12" s="7" customFormat="1" ht="12.75">
      <c r="A24" s="45"/>
      <c r="B24" s="45"/>
      <c r="C24" s="45"/>
      <c r="D24" s="45"/>
      <c r="E24" s="46"/>
      <c r="F24" s="46"/>
      <c r="G24" s="46"/>
      <c r="H24" s="46"/>
      <c r="I24" s="46"/>
      <c r="J24" s="46"/>
      <c r="K24" s="46"/>
      <c r="L24" s="46"/>
    </row>
    <row r="25" spans="1:12" ht="12.75">
      <c r="A25" s="43"/>
      <c r="B25" s="43"/>
      <c r="C25" s="43"/>
      <c r="D25" s="43"/>
      <c r="E25" s="44"/>
      <c r="F25" s="44"/>
      <c r="G25" s="44"/>
      <c r="H25" s="44"/>
      <c r="I25" s="44"/>
      <c r="J25" s="44"/>
      <c r="K25" s="44"/>
      <c r="L25" s="44"/>
    </row>
    <row r="26" spans="1:12" ht="12.75">
      <c r="A26" s="43"/>
      <c r="B26" s="43"/>
      <c r="C26" s="43"/>
      <c r="D26" s="43"/>
      <c r="E26" s="44"/>
      <c r="F26" s="44"/>
      <c r="G26" s="44"/>
      <c r="H26" s="44"/>
      <c r="I26" s="44"/>
      <c r="J26" s="44"/>
      <c r="K26" s="44"/>
      <c r="L26" s="44"/>
    </row>
  </sheetData>
  <sheetProtection/>
  <printOptions/>
  <pageMargins left="0.5511811023622047" right="0.5511811023622047" top="0.3937007874015748" bottom="0.3937007874015748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Joe</cp:lastModifiedBy>
  <cp:lastPrinted>2013-04-23T21:13:12Z</cp:lastPrinted>
  <dcterms:created xsi:type="dcterms:W3CDTF">2006-08-09T10:43:03Z</dcterms:created>
  <dcterms:modified xsi:type="dcterms:W3CDTF">2016-10-11T19:12:54Z</dcterms:modified>
  <cp:category/>
  <cp:version/>
  <cp:contentType/>
  <cp:contentStatus/>
</cp:coreProperties>
</file>